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66925"/>
  <mc:AlternateContent xmlns:mc="http://schemas.openxmlformats.org/markup-compatibility/2006">
    <mc:Choice Requires="x15">
      <x15ac:absPath xmlns:x15ac="http://schemas.microsoft.com/office/spreadsheetml/2010/11/ac" url="C:\Users\Utilisateur\Desktop\"/>
    </mc:Choice>
  </mc:AlternateContent>
  <xr:revisionPtr revIDLastSave="0" documentId="13_ncr:1_{53BEB943-18BB-4AD9-859E-4831AA6D0748}" xr6:coauthVersionLast="46" xr6:coauthVersionMax="46" xr10:uidLastSave="{00000000-0000-0000-0000-000000000000}"/>
  <bookViews>
    <workbookView xWindow="-120" yWindow="-120" windowWidth="29040" windowHeight="15840" tabRatio="914" firstSheet="1" activeTab="1" xr2:uid="{A4D16655-E7A0-4D8F-9523-F6663F73F2A7}"/>
  </bookViews>
  <sheets>
    <sheet name="Mode d'emploi - Instructions" sheetId="6" r:id="rId1"/>
    <sheet name="Meublé, Hôt, Camp. calculs auto" sheetId="2" r:id="rId2"/>
    <sheet name="Meublé, Hôt, Camp. sans calculs" sheetId="12" r:id="rId3"/>
    <sheet name="Chambres d'hôtes - calculs auto" sheetId="10" r:id="rId4"/>
    <sheet name="Chambres d'hôtes - sans calculs" sheetId="11" r:id="rId5"/>
    <sheet name="Tableau récapitulatif" sheetId="5" r:id="rId6"/>
    <sheet name="Aff. clients - classé+Ch.Hôtes" sheetId="8" r:id="rId7"/>
    <sheet name="Affichage clients - non classé" sheetId="7" r:id="rId8"/>
    <sheet name="Délibération taxe séjour 2021" sheetId="14" r:id="rId9"/>
    <sheet name="données pour calculs" sheetId="9" r:id="rId10"/>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1" i="12" l="1"/>
  <c r="C16" i="5" l="1"/>
  <c r="H35" i="5"/>
  <c r="G35" i="5"/>
  <c r="F35" i="5"/>
  <c r="E35" i="5"/>
  <c r="D35" i="5"/>
  <c r="C35" i="5"/>
  <c r="H33" i="5"/>
  <c r="G33" i="5"/>
  <c r="F33" i="5"/>
  <c r="E33" i="5"/>
  <c r="D33" i="5"/>
  <c r="C33" i="5"/>
  <c r="H31" i="5"/>
  <c r="G31" i="5"/>
  <c r="F31" i="5"/>
  <c r="E31" i="5"/>
  <c r="D31" i="5"/>
  <c r="C31" i="5"/>
  <c r="H29" i="5"/>
  <c r="G29" i="5"/>
  <c r="F29" i="5"/>
  <c r="E29" i="5"/>
  <c r="D29" i="5"/>
  <c r="C29" i="5"/>
  <c r="H27" i="5"/>
  <c r="G27" i="5"/>
  <c r="F27" i="5"/>
  <c r="E27" i="5"/>
  <c r="D27" i="5"/>
  <c r="C27" i="5"/>
  <c r="H25" i="5"/>
  <c r="H23" i="5"/>
  <c r="G25" i="5"/>
  <c r="G23" i="5"/>
  <c r="F25" i="5"/>
  <c r="E23" i="5"/>
  <c r="C23" i="5"/>
  <c r="C25" i="5"/>
  <c r="E25" i="5"/>
  <c r="D25" i="5"/>
  <c r="D23" i="5"/>
  <c r="F23" i="5"/>
  <c r="D13" i="5"/>
  <c r="D12" i="5"/>
  <c r="D10" i="5"/>
  <c r="D9" i="5"/>
  <c r="D8" i="5"/>
  <c r="D7" i="5"/>
  <c r="D37" i="5" l="1"/>
  <c r="H37" i="5"/>
  <c r="F37" i="5"/>
  <c r="E37" i="5"/>
  <c r="C37" i="5"/>
  <c r="G37" i="5"/>
  <c r="H34" i="5"/>
  <c r="H28" i="5"/>
  <c r="H32" i="5"/>
  <c r="H30" i="5"/>
  <c r="F34" i="5"/>
  <c r="F32" i="5"/>
  <c r="F30" i="5"/>
  <c r="F28" i="5"/>
  <c r="D34" i="5"/>
  <c r="D32" i="5"/>
  <c r="D30" i="5"/>
  <c r="D28" i="5"/>
  <c r="E34" i="5" l="1"/>
  <c r="E32" i="5"/>
  <c r="E30" i="5"/>
  <c r="E28" i="5"/>
  <c r="C34" i="5"/>
  <c r="C32" i="5"/>
  <c r="C30" i="5"/>
  <c r="C28" i="5"/>
  <c r="R436" i="12" l="1"/>
  <c r="K436" i="12"/>
  <c r="R435" i="12"/>
  <c r="K435" i="12"/>
  <c r="O434" i="12"/>
  <c r="K434" i="12"/>
  <c r="K433" i="12"/>
  <c r="K432" i="12"/>
  <c r="R391" i="12"/>
  <c r="K391" i="12"/>
  <c r="R390" i="12"/>
  <c r="K390" i="12"/>
  <c r="O389" i="12"/>
  <c r="K389" i="12"/>
  <c r="K388" i="12"/>
  <c r="K387" i="12"/>
  <c r="R346" i="12"/>
  <c r="K346" i="12"/>
  <c r="R345" i="12"/>
  <c r="K345" i="12"/>
  <c r="O344" i="12"/>
  <c r="K344" i="12"/>
  <c r="K343" i="12"/>
  <c r="K342" i="12"/>
  <c r="R301" i="12"/>
  <c r="K301" i="12"/>
  <c r="R300" i="12"/>
  <c r="K300" i="12"/>
  <c r="O299" i="12"/>
  <c r="K299" i="12"/>
  <c r="K298" i="12"/>
  <c r="K297" i="12"/>
  <c r="R256" i="12"/>
  <c r="K256" i="12"/>
  <c r="R255" i="12"/>
  <c r="K255" i="12"/>
  <c r="O254" i="12"/>
  <c r="K254" i="12"/>
  <c r="K253" i="12"/>
  <c r="K252" i="12"/>
  <c r="R211" i="12"/>
  <c r="K211" i="12"/>
  <c r="R210" i="12"/>
  <c r="K210" i="12"/>
  <c r="O209" i="12"/>
  <c r="K209" i="12"/>
  <c r="K208" i="12"/>
  <c r="K207" i="12"/>
  <c r="R166" i="12"/>
  <c r="K166" i="12"/>
  <c r="R165" i="12"/>
  <c r="K165" i="12"/>
  <c r="O164" i="12"/>
  <c r="K164" i="12"/>
  <c r="K163" i="12"/>
  <c r="K162" i="12"/>
  <c r="R121" i="12"/>
  <c r="K121" i="12"/>
  <c r="R120" i="12"/>
  <c r="K120" i="12"/>
  <c r="O119" i="12"/>
  <c r="K119" i="12"/>
  <c r="K118" i="12"/>
  <c r="K117" i="12"/>
  <c r="R82" i="12"/>
  <c r="K82" i="12"/>
  <c r="R81" i="12"/>
  <c r="K81" i="12"/>
  <c r="O80" i="12"/>
  <c r="K80" i="12"/>
  <c r="K79" i="12"/>
  <c r="K78" i="12"/>
  <c r="R43" i="12"/>
  <c r="K43" i="12"/>
  <c r="R42" i="12"/>
  <c r="K42" i="12"/>
  <c r="O41" i="12"/>
  <c r="K40" i="12"/>
  <c r="K39" i="12"/>
  <c r="S14" i="12"/>
  <c r="Q14" i="12"/>
  <c r="N14" i="12"/>
  <c r="L14" i="12"/>
  <c r="F14" i="12"/>
  <c r="T14" i="12" s="1"/>
  <c r="N13" i="12"/>
  <c r="F13" i="12"/>
  <c r="T13" i="12" s="1"/>
  <c r="S12" i="12"/>
  <c r="Q12" i="12"/>
  <c r="N12" i="12"/>
  <c r="L12" i="12"/>
  <c r="F12" i="12"/>
  <c r="T12" i="12" s="1"/>
  <c r="R436" i="2"/>
  <c r="K436" i="2"/>
  <c r="R435" i="2"/>
  <c r="K435" i="2"/>
  <c r="O434" i="2"/>
  <c r="K434" i="2"/>
  <c r="K433" i="2"/>
  <c r="K432" i="2"/>
  <c r="R391" i="2"/>
  <c r="K391" i="2"/>
  <c r="R390" i="2"/>
  <c r="K390" i="2"/>
  <c r="O389" i="2"/>
  <c r="K389" i="2"/>
  <c r="K388" i="2"/>
  <c r="K387" i="2"/>
  <c r="R346" i="2"/>
  <c r="K346" i="2"/>
  <c r="R345" i="2"/>
  <c r="K345" i="2"/>
  <c r="O344" i="2"/>
  <c r="K344" i="2"/>
  <c r="K343" i="2"/>
  <c r="K342" i="2"/>
  <c r="R301" i="2"/>
  <c r="K301" i="2"/>
  <c r="R300" i="2"/>
  <c r="K300" i="2"/>
  <c r="O299" i="2"/>
  <c r="K299" i="2"/>
  <c r="K298" i="2"/>
  <c r="K297" i="2"/>
  <c r="R256" i="2"/>
  <c r="K256" i="2"/>
  <c r="R255" i="2"/>
  <c r="K255" i="2"/>
  <c r="O254" i="2"/>
  <c r="K254" i="2"/>
  <c r="K253" i="2"/>
  <c r="K252" i="2"/>
  <c r="R211" i="2"/>
  <c r="K211" i="2"/>
  <c r="R210" i="2"/>
  <c r="K210" i="2"/>
  <c r="O209" i="2"/>
  <c r="K209" i="2"/>
  <c r="K208" i="2"/>
  <c r="K207" i="2"/>
  <c r="R166" i="2"/>
  <c r="K166" i="2"/>
  <c r="R165" i="2"/>
  <c r="K165" i="2"/>
  <c r="O164" i="2"/>
  <c r="K164" i="2"/>
  <c r="K163" i="2"/>
  <c r="K162" i="2"/>
  <c r="R121" i="2"/>
  <c r="K121" i="2"/>
  <c r="R120" i="2"/>
  <c r="K120" i="2"/>
  <c r="O119" i="2"/>
  <c r="K119" i="2"/>
  <c r="K118" i="2"/>
  <c r="K117" i="2"/>
  <c r="R82" i="2"/>
  <c r="K82" i="2"/>
  <c r="R81" i="2"/>
  <c r="K81" i="2"/>
  <c r="O80" i="2"/>
  <c r="K80" i="2"/>
  <c r="K79" i="2"/>
  <c r="K78" i="2"/>
  <c r="R43" i="2"/>
  <c r="R42" i="2"/>
  <c r="K43" i="2"/>
  <c r="K42" i="2"/>
  <c r="O41" i="2"/>
  <c r="K41" i="2"/>
  <c r="K40" i="2"/>
  <c r="K39" i="2"/>
  <c r="M467" i="2"/>
  <c r="G467" i="2"/>
  <c r="N466" i="2"/>
  <c r="F466" i="2"/>
  <c r="T466" i="2" s="1"/>
  <c r="N465" i="2"/>
  <c r="F465" i="2"/>
  <c r="U465" i="2" s="1"/>
  <c r="N464" i="2"/>
  <c r="F464" i="2"/>
  <c r="N463" i="2"/>
  <c r="F463" i="2"/>
  <c r="T463" i="2" s="1"/>
  <c r="N462" i="2"/>
  <c r="F462" i="2"/>
  <c r="U462" i="2" s="1"/>
  <c r="N461" i="2"/>
  <c r="I461" i="2"/>
  <c r="L461" i="2" s="1"/>
  <c r="Q461" i="2" s="1"/>
  <c r="S461" i="2" s="1"/>
  <c r="F461" i="2"/>
  <c r="T461" i="2" s="1"/>
  <c r="N460" i="2"/>
  <c r="F460" i="2"/>
  <c r="P460" i="2" s="1"/>
  <c r="R460" i="2" s="1"/>
  <c r="U459" i="2"/>
  <c r="N459" i="2"/>
  <c r="F459" i="2"/>
  <c r="N458" i="2"/>
  <c r="F458" i="2"/>
  <c r="T458" i="2" s="1"/>
  <c r="N457" i="2"/>
  <c r="I457" i="2"/>
  <c r="L457" i="2" s="1"/>
  <c r="Q457" i="2" s="1"/>
  <c r="S457" i="2" s="1"/>
  <c r="F457" i="2"/>
  <c r="T457" i="2" s="1"/>
  <c r="T456" i="2"/>
  <c r="N456" i="2"/>
  <c r="F456" i="2"/>
  <c r="U456" i="2" s="1"/>
  <c r="N455" i="2"/>
  <c r="I455" i="2"/>
  <c r="L455" i="2" s="1"/>
  <c r="Q455" i="2" s="1"/>
  <c r="S455" i="2" s="1"/>
  <c r="F455" i="2"/>
  <c r="T455" i="2" s="1"/>
  <c r="N454" i="2"/>
  <c r="F454" i="2"/>
  <c r="T454" i="2" s="1"/>
  <c r="U453" i="2"/>
  <c r="N453" i="2"/>
  <c r="F453" i="2"/>
  <c r="N452" i="2"/>
  <c r="F452" i="2"/>
  <c r="T452" i="2" s="1"/>
  <c r="N451" i="2"/>
  <c r="I451" i="2"/>
  <c r="L451" i="2" s="1"/>
  <c r="Q451" i="2" s="1"/>
  <c r="S451" i="2" s="1"/>
  <c r="F451" i="2"/>
  <c r="T451" i="2" s="1"/>
  <c r="N450" i="2"/>
  <c r="F450" i="2"/>
  <c r="T450" i="2" s="1"/>
  <c r="U449" i="2"/>
  <c r="N449" i="2"/>
  <c r="F449" i="2"/>
  <c r="N448" i="2"/>
  <c r="F448" i="2"/>
  <c r="P448" i="2" s="1"/>
  <c r="R448" i="2" s="1"/>
  <c r="N447" i="2"/>
  <c r="I447" i="2"/>
  <c r="L447" i="2" s="1"/>
  <c r="Q447" i="2" s="1"/>
  <c r="S447" i="2" s="1"/>
  <c r="F447" i="2"/>
  <c r="T447" i="2" s="1"/>
  <c r="N446" i="2"/>
  <c r="F446" i="2"/>
  <c r="T446" i="2" s="1"/>
  <c r="U445" i="2"/>
  <c r="N445" i="2"/>
  <c r="F445" i="2"/>
  <c r="N444" i="2"/>
  <c r="F444" i="2"/>
  <c r="P444" i="2" s="1"/>
  <c r="M422" i="2"/>
  <c r="G422" i="2"/>
  <c r="N421" i="2"/>
  <c r="F421" i="2"/>
  <c r="T421" i="2" s="1"/>
  <c r="N420" i="2"/>
  <c r="U420" i="2" s="1"/>
  <c r="I420" i="2"/>
  <c r="L420" i="2" s="1"/>
  <c r="Q420" i="2" s="1"/>
  <c r="S420" i="2" s="1"/>
  <c r="F420" i="2"/>
  <c r="T420" i="2" s="1"/>
  <c r="N419" i="2"/>
  <c r="F419" i="2"/>
  <c r="N418" i="2"/>
  <c r="U418" i="2" s="1"/>
  <c r="I418" i="2"/>
  <c r="L418" i="2" s="1"/>
  <c r="Q418" i="2" s="1"/>
  <c r="S418" i="2" s="1"/>
  <c r="F418" i="2"/>
  <c r="T418" i="2" s="1"/>
  <c r="T417" i="2"/>
  <c r="P417" i="2"/>
  <c r="R417" i="2" s="1"/>
  <c r="N417" i="2"/>
  <c r="F417" i="2"/>
  <c r="N416" i="2"/>
  <c r="U416" i="2" s="1"/>
  <c r="I416" i="2"/>
  <c r="L416" i="2" s="1"/>
  <c r="Q416" i="2" s="1"/>
  <c r="S416" i="2" s="1"/>
  <c r="F416" i="2"/>
  <c r="T416" i="2" s="1"/>
  <c r="T415" i="2"/>
  <c r="P415" i="2"/>
  <c r="R415" i="2" s="1"/>
  <c r="N415" i="2"/>
  <c r="F415" i="2"/>
  <c r="N414" i="2"/>
  <c r="U414" i="2" s="1"/>
  <c r="I414" i="2"/>
  <c r="L414" i="2" s="1"/>
  <c r="Q414" i="2" s="1"/>
  <c r="S414" i="2" s="1"/>
  <c r="F414" i="2"/>
  <c r="T414" i="2" s="1"/>
  <c r="N413" i="2"/>
  <c r="F413" i="2"/>
  <c r="T413" i="2" s="1"/>
  <c r="N412" i="2"/>
  <c r="F412" i="2"/>
  <c r="N411" i="2"/>
  <c r="F411" i="2"/>
  <c r="N410" i="2"/>
  <c r="F410" i="2"/>
  <c r="N409" i="2"/>
  <c r="F409" i="2"/>
  <c r="N408" i="2"/>
  <c r="F408" i="2"/>
  <c r="P407" i="2"/>
  <c r="R407" i="2" s="1"/>
  <c r="N407" i="2"/>
  <c r="F407" i="2"/>
  <c r="T407" i="2" s="1"/>
  <c r="N406" i="2"/>
  <c r="F406" i="2"/>
  <c r="N405" i="2"/>
  <c r="F405" i="2"/>
  <c r="U405" i="2" s="1"/>
  <c r="N404" i="2"/>
  <c r="F404" i="2"/>
  <c r="T403" i="2"/>
  <c r="N403" i="2"/>
  <c r="I403" i="2"/>
  <c r="L403" i="2" s="1"/>
  <c r="Q403" i="2" s="1"/>
  <c r="S403" i="2" s="1"/>
  <c r="F403" i="2"/>
  <c r="P403" i="2" s="1"/>
  <c r="R403" i="2" s="1"/>
  <c r="N402" i="2"/>
  <c r="U402" i="2" s="1"/>
  <c r="I402" i="2"/>
  <c r="L402" i="2" s="1"/>
  <c r="Q402" i="2" s="1"/>
  <c r="S402" i="2" s="1"/>
  <c r="F402" i="2"/>
  <c r="T402" i="2" s="1"/>
  <c r="U401" i="2"/>
  <c r="P401" i="2"/>
  <c r="R401" i="2" s="1"/>
  <c r="N401" i="2"/>
  <c r="I401" i="2"/>
  <c r="L401" i="2" s="1"/>
  <c r="Q401" i="2" s="1"/>
  <c r="S401" i="2" s="1"/>
  <c r="F401" i="2"/>
  <c r="T401" i="2" s="1"/>
  <c r="N400" i="2"/>
  <c r="F400" i="2"/>
  <c r="P399" i="2"/>
  <c r="N399" i="2"/>
  <c r="F399" i="2"/>
  <c r="T399" i="2" s="1"/>
  <c r="M377" i="2"/>
  <c r="G377" i="2"/>
  <c r="N376" i="2"/>
  <c r="F376" i="2"/>
  <c r="N375" i="2"/>
  <c r="U375" i="2" s="1"/>
  <c r="I375" i="2"/>
  <c r="L375" i="2" s="1"/>
  <c r="Q375" i="2" s="1"/>
  <c r="S375" i="2" s="1"/>
  <c r="F375" i="2"/>
  <c r="T375" i="2" s="1"/>
  <c r="N374" i="2"/>
  <c r="F374" i="2"/>
  <c r="N373" i="2"/>
  <c r="U373" i="2" s="1"/>
  <c r="I373" i="2"/>
  <c r="L373" i="2" s="1"/>
  <c r="Q373" i="2" s="1"/>
  <c r="S373" i="2" s="1"/>
  <c r="F373" i="2"/>
  <c r="T373" i="2" s="1"/>
  <c r="N372" i="2"/>
  <c r="F372" i="2"/>
  <c r="T372" i="2" s="1"/>
  <c r="N371" i="2"/>
  <c r="U371" i="2" s="1"/>
  <c r="I371" i="2"/>
  <c r="L371" i="2" s="1"/>
  <c r="Q371" i="2" s="1"/>
  <c r="S371" i="2" s="1"/>
  <c r="F371" i="2"/>
  <c r="T371" i="2" s="1"/>
  <c r="N370" i="2"/>
  <c r="F370" i="2"/>
  <c r="N369" i="2"/>
  <c r="U369" i="2" s="1"/>
  <c r="I369" i="2"/>
  <c r="L369" i="2" s="1"/>
  <c r="Q369" i="2" s="1"/>
  <c r="S369" i="2" s="1"/>
  <c r="F369" i="2"/>
  <c r="T369" i="2" s="1"/>
  <c r="N368" i="2"/>
  <c r="F368" i="2"/>
  <c r="N367" i="2"/>
  <c r="U367" i="2" s="1"/>
  <c r="I367" i="2"/>
  <c r="L367" i="2" s="1"/>
  <c r="Q367" i="2" s="1"/>
  <c r="S367" i="2" s="1"/>
  <c r="F367" i="2"/>
  <c r="T367" i="2" s="1"/>
  <c r="N366" i="2"/>
  <c r="F366" i="2"/>
  <c r="P366" i="2" s="1"/>
  <c r="R366" i="2" s="1"/>
  <c r="N365" i="2"/>
  <c r="U365" i="2" s="1"/>
  <c r="I365" i="2"/>
  <c r="L365" i="2" s="1"/>
  <c r="Q365" i="2" s="1"/>
  <c r="S365" i="2" s="1"/>
  <c r="F365" i="2"/>
  <c r="T365" i="2" s="1"/>
  <c r="T364" i="2"/>
  <c r="N364" i="2"/>
  <c r="F364" i="2"/>
  <c r="P364" i="2" s="1"/>
  <c r="R364" i="2" s="1"/>
  <c r="N363" i="2"/>
  <c r="U363" i="2" s="1"/>
  <c r="I363" i="2"/>
  <c r="L363" i="2" s="1"/>
  <c r="Q363" i="2" s="1"/>
  <c r="S363" i="2" s="1"/>
  <c r="F363" i="2"/>
  <c r="T363" i="2" s="1"/>
  <c r="T362" i="2"/>
  <c r="N362" i="2"/>
  <c r="F362" i="2"/>
  <c r="P362" i="2" s="1"/>
  <c r="R362" i="2" s="1"/>
  <c r="N361" i="2"/>
  <c r="U361" i="2" s="1"/>
  <c r="I361" i="2"/>
  <c r="L361" i="2" s="1"/>
  <c r="Q361" i="2" s="1"/>
  <c r="S361" i="2" s="1"/>
  <c r="F361" i="2"/>
  <c r="T361" i="2" s="1"/>
  <c r="N360" i="2"/>
  <c r="F360" i="2"/>
  <c r="T360" i="2" s="1"/>
  <c r="N359" i="2"/>
  <c r="F359" i="2"/>
  <c r="N358" i="2"/>
  <c r="F358" i="2"/>
  <c r="P358" i="2" s="1"/>
  <c r="R358" i="2" s="1"/>
  <c r="N357" i="2"/>
  <c r="F357" i="2"/>
  <c r="P356" i="2"/>
  <c r="R356" i="2" s="1"/>
  <c r="N356" i="2"/>
  <c r="F356" i="2"/>
  <c r="T356" i="2" s="1"/>
  <c r="N355" i="2"/>
  <c r="F355" i="2"/>
  <c r="N354" i="2"/>
  <c r="F354" i="2"/>
  <c r="M332" i="2"/>
  <c r="G332" i="2"/>
  <c r="N331" i="2"/>
  <c r="F331" i="2"/>
  <c r="U331" i="2" s="1"/>
  <c r="N330" i="2"/>
  <c r="F330" i="2"/>
  <c r="N329" i="2"/>
  <c r="F329" i="2"/>
  <c r="U329" i="2" s="1"/>
  <c r="N328" i="2"/>
  <c r="I328" i="2"/>
  <c r="L328" i="2" s="1"/>
  <c r="Q328" i="2" s="1"/>
  <c r="S328" i="2" s="1"/>
  <c r="F328" i="2"/>
  <c r="T328" i="2" s="1"/>
  <c r="N327" i="2"/>
  <c r="F327" i="2"/>
  <c r="U326" i="2"/>
  <c r="N326" i="2"/>
  <c r="F326" i="2"/>
  <c r="N325" i="2"/>
  <c r="F325" i="2"/>
  <c r="U325" i="2" s="1"/>
  <c r="N324" i="2"/>
  <c r="I324" i="2"/>
  <c r="L324" i="2" s="1"/>
  <c r="Q324" i="2" s="1"/>
  <c r="S324" i="2" s="1"/>
  <c r="F324" i="2"/>
  <c r="T324" i="2" s="1"/>
  <c r="N323" i="2"/>
  <c r="F323" i="2"/>
  <c r="N322" i="2"/>
  <c r="F322" i="2"/>
  <c r="U322" i="2" s="1"/>
  <c r="N321" i="2"/>
  <c r="F321" i="2"/>
  <c r="U321" i="2" s="1"/>
  <c r="N320" i="2"/>
  <c r="I320" i="2"/>
  <c r="L320" i="2" s="1"/>
  <c r="Q320" i="2" s="1"/>
  <c r="S320" i="2" s="1"/>
  <c r="F320" i="2"/>
  <c r="T320" i="2" s="1"/>
  <c r="N319" i="2"/>
  <c r="F319" i="2"/>
  <c r="N318" i="2"/>
  <c r="F318" i="2"/>
  <c r="N317" i="2"/>
  <c r="F317" i="2"/>
  <c r="U317" i="2" s="1"/>
  <c r="N316" i="2"/>
  <c r="I316" i="2"/>
  <c r="L316" i="2" s="1"/>
  <c r="Q316" i="2" s="1"/>
  <c r="S316" i="2" s="1"/>
  <c r="F316" i="2"/>
  <c r="T316" i="2" s="1"/>
  <c r="N315" i="2"/>
  <c r="F315" i="2"/>
  <c r="N314" i="2"/>
  <c r="F314" i="2"/>
  <c r="N313" i="2"/>
  <c r="F313" i="2"/>
  <c r="U313" i="2" s="1"/>
  <c r="N312" i="2"/>
  <c r="I312" i="2"/>
  <c r="L312" i="2" s="1"/>
  <c r="Q312" i="2" s="1"/>
  <c r="S312" i="2" s="1"/>
  <c r="F312" i="2"/>
  <c r="T312" i="2" s="1"/>
  <c r="N311" i="2"/>
  <c r="F311" i="2"/>
  <c r="U310" i="2"/>
  <c r="N310" i="2"/>
  <c r="F310" i="2"/>
  <c r="N309" i="2"/>
  <c r="F309" i="2"/>
  <c r="F332" i="2" s="1"/>
  <c r="M287" i="2"/>
  <c r="G287" i="2"/>
  <c r="N286" i="2"/>
  <c r="F286" i="2"/>
  <c r="U286" i="2" s="1"/>
  <c r="N285" i="2"/>
  <c r="I285" i="2"/>
  <c r="L285" i="2" s="1"/>
  <c r="Q285" i="2" s="1"/>
  <c r="S285" i="2" s="1"/>
  <c r="F285" i="2"/>
  <c r="T285" i="2" s="1"/>
  <c r="N284" i="2"/>
  <c r="F284" i="2"/>
  <c r="N283" i="2"/>
  <c r="F283" i="2"/>
  <c r="U283" i="2" s="1"/>
  <c r="N282" i="2"/>
  <c r="F282" i="2"/>
  <c r="U282" i="2" s="1"/>
  <c r="N281" i="2"/>
  <c r="I281" i="2"/>
  <c r="L281" i="2" s="1"/>
  <c r="Q281" i="2" s="1"/>
  <c r="S281" i="2" s="1"/>
  <c r="F281" i="2"/>
  <c r="T281" i="2" s="1"/>
  <c r="N280" i="2"/>
  <c r="F280" i="2"/>
  <c r="N279" i="2"/>
  <c r="F279" i="2"/>
  <c r="N278" i="2"/>
  <c r="F278" i="2"/>
  <c r="U278" i="2" s="1"/>
  <c r="N277" i="2"/>
  <c r="I277" i="2"/>
  <c r="L277" i="2" s="1"/>
  <c r="Q277" i="2" s="1"/>
  <c r="S277" i="2" s="1"/>
  <c r="F277" i="2"/>
  <c r="T277" i="2" s="1"/>
  <c r="N276" i="2"/>
  <c r="F276" i="2"/>
  <c r="N275" i="2"/>
  <c r="I275" i="2"/>
  <c r="L275" i="2" s="1"/>
  <c r="Q275" i="2" s="1"/>
  <c r="S275" i="2" s="1"/>
  <c r="F275" i="2"/>
  <c r="T275" i="2" s="1"/>
  <c r="N274" i="2"/>
  <c r="F274" i="2"/>
  <c r="P274" i="2" s="1"/>
  <c r="R274" i="2" s="1"/>
  <c r="N273" i="2"/>
  <c r="F273" i="2"/>
  <c r="U273" i="2" s="1"/>
  <c r="N272" i="2"/>
  <c r="F272" i="2"/>
  <c r="T272" i="2" s="1"/>
  <c r="N271" i="2"/>
  <c r="I271" i="2"/>
  <c r="L271" i="2" s="1"/>
  <c r="Q271" i="2" s="1"/>
  <c r="S271" i="2" s="1"/>
  <c r="F271" i="2"/>
  <c r="T271" i="2" s="1"/>
  <c r="N270" i="2"/>
  <c r="F270" i="2"/>
  <c r="N269" i="2"/>
  <c r="F269" i="2"/>
  <c r="N268" i="2"/>
  <c r="F268" i="2"/>
  <c r="T268" i="2" s="1"/>
  <c r="N267" i="2"/>
  <c r="I267" i="2"/>
  <c r="L267" i="2" s="1"/>
  <c r="Q267" i="2" s="1"/>
  <c r="S267" i="2" s="1"/>
  <c r="F267" i="2"/>
  <c r="T267" i="2" s="1"/>
  <c r="N266" i="2"/>
  <c r="F266" i="2"/>
  <c r="T266" i="2" s="1"/>
  <c r="U265" i="2"/>
  <c r="N265" i="2"/>
  <c r="F265" i="2"/>
  <c r="N264" i="2"/>
  <c r="F264" i="2"/>
  <c r="T264" i="2" s="1"/>
  <c r="M242" i="2"/>
  <c r="G242" i="2"/>
  <c r="N241" i="2"/>
  <c r="F241" i="2"/>
  <c r="P241" i="2" s="1"/>
  <c r="R241" i="2" s="1"/>
  <c r="N240" i="2"/>
  <c r="I240" i="2"/>
  <c r="L240" i="2" s="1"/>
  <c r="Q240" i="2" s="1"/>
  <c r="S240" i="2" s="1"/>
  <c r="F240" i="2"/>
  <c r="N239" i="2"/>
  <c r="F239" i="2"/>
  <c r="U238" i="2"/>
  <c r="N238" i="2"/>
  <c r="F238" i="2"/>
  <c r="N237" i="2"/>
  <c r="F237" i="2"/>
  <c r="T237" i="2" s="1"/>
  <c r="N236" i="2"/>
  <c r="I236" i="2"/>
  <c r="L236" i="2" s="1"/>
  <c r="Q236" i="2" s="1"/>
  <c r="S236" i="2" s="1"/>
  <c r="F236" i="2"/>
  <c r="T236" i="2" s="1"/>
  <c r="N235" i="2"/>
  <c r="F235" i="2"/>
  <c r="N234" i="2"/>
  <c r="F234" i="2"/>
  <c r="U234" i="2" s="1"/>
  <c r="N233" i="2"/>
  <c r="F233" i="2"/>
  <c r="T233" i="2" s="1"/>
  <c r="N232" i="2"/>
  <c r="I232" i="2"/>
  <c r="L232" i="2" s="1"/>
  <c r="Q232" i="2" s="1"/>
  <c r="S232" i="2" s="1"/>
  <c r="F232" i="2"/>
  <c r="T232" i="2" s="1"/>
  <c r="N231" i="2"/>
  <c r="F231" i="2"/>
  <c r="N230" i="2"/>
  <c r="F230" i="2"/>
  <c r="N229" i="2"/>
  <c r="F229" i="2"/>
  <c r="U229" i="2" s="1"/>
  <c r="N228" i="2"/>
  <c r="I228" i="2"/>
  <c r="L228" i="2" s="1"/>
  <c r="Q228" i="2" s="1"/>
  <c r="S228" i="2" s="1"/>
  <c r="F228" i="2"/>
  <c r="T228" i="2" s="1"/>
  <c r="N227" i="2"/>
  <c r="F227" i="2"/>
  <c r="T227" i="2" s="1"/>
  <c r="U226" i="2"/>
  <c r="N226" i="2"/>
  <c r="F226" i="2"/>
  <c r="N225" i="2"/>
  <c r="F225" i="2"/>
  <c r="T225" i="2" s="1"/>
  <c r="N224" i="2"/>
  <c r="I224" i="2"/>
  <c r="L224" i="2" s="1"/>
  <c r="Q224" i="2" s="1"/>
  <c r="S224" i="2" s="1"/>
  <c r="F224" i="2"/>
  <c r="T224" i="2" s="1"/>
  <c r="N223" i="2"/>
  <c r="F223" i="2"/>
  <c r="P223" i="2" s="1"/>
  <c r="R223" i="2" s="1"/>
  <c r="U222" i="2"/>
  <c r="N222" i="2"/>
  <c r="F222" i="2"/>
  <c r="N221" i="2"/>
  <c r="F221" i="2"/>
  <c r="T221" i="2" s="1"/>
  <c r="N220" i="2"/>
  <c r="I220" i="2"/>
  <c r="L220" i="2" s="1"/>
  <c r="Q220" i="2" s="1"/>
  <c r="S220" i="2" s="1"/>
  <c r="F220" i="2"/>
  <c r="T220" i="2" s="1"/>
  <c r="P219" i="2"/>
  <c r="N219" i="2"/>
  <c r="F219" i="2"/>
  <c r="M197" i="2"/>
  <c r="G197" i="2"/>
  <c r="N196" i="2"/>
  <c r="F196" i="2"/>
  <c r="P196" i="2" s="1"/>
  <c r="R196" i="2" s="1"/>
  <c r="N195" i="2"/>
  <c r="F195" i="2"/>
  <c r="N194" i="2"/>
  <c r="F194" i="2"/>
  <c r="P194" i="2" s="1"/>
  <c r="R194" i="2" s="1"/>
  <c r="N193" i="2"/>
  <c r="F193" i="2"/>
  <c r="N192" i="2"/>
  <c r="F192" i="2"/>
  <c r="P192" i="2" s="1"/>
  <c r="R192" i="2" s="1"/>
  <c r="N191" i="2"/>
  <c r="F191" i="2"/>
  <c r="N190" i="2"/>
  <c r="F190" i="2"/>
  <c r="P190" i="2" s="1"/>
  <c r="R190" i="2" s="1"/>
  <c r="N189" i="2"/>
  <c r="F189" i="2"/>
  <c r="N188" i="2"/>
  <c r="F188" i="2"/>
  <c r="P188" i="2" s="1"/>
  <c r="R188" i="2" s="1"/>
  <c r="N187" i="2"/>
  <c r="F187" i="2"/>
  <c r="N186" i="2"/>
  <c r="F186" i="2"/>
  <c r="P186" i="2" s="1"/>
  <c r="R186" i="2" s="1"/>
  <c r="N185" i="2"/>
  <c r="F185" i="2"/>
  <c r="N184" i="2"/>
  <c r="F184" i="2"/>
  <c r="P184" i="2" s="1"/>
  <c r="R184" i="2" s="1"/>
  <c r="N183" i="2"/>
  <c r="F183" i="2"/>
  <c r="N182" i="2"/>
  <c r="F182" i="2"/>
  <c r="P182" i="2" s="1"/>
  <c r="R182" i="2" s="1"/>
  <c r="N181" i="2"/>
  <c r="F181" i="2"/>
  <c r="N180" i="2"/>
  <c r="F180" i="2"/>
  <c r="P180" i="2" s="1"/>
  <c r="R180" i="2" s="1"/>
  <c r="N179" i="2"/>
  <c r="F179" i="2"/>
  <c r="N178" i="2"/>
  <c r="I178" i="2"/>
  <c r="L178" i="2" s="1"/>
  <c r="Q178" i="2" s="1"/>
  <c r="S178" i="2" s="1"/>
  <c r="F178" i="2"/>
  <c r="P178" i="2" s="1"/>
  <c r="R178" i="2" s="1"/>
  <c r="N177" i="2"/>
  <c r="F177" i="2"/>
  <c r="T177" i="2" s="1"/>
  <c r="N176" i="2"/>
  <c r="F176" i="2"/>
  <c r="N175" i="2"/>
  <c r="F175" i="2"/>
  <c r="N174" i="2"/>
  <c r="I174" i="2"/>
  <c r="L174" i="2" s="1"/>
  <c r="Q174" i="2" s="1"/>
  <c r="F174" i="2"/>
  <c r="T174" i="2" s="1"/>
  <c r="L382" i="11"/>
  <c r="O381" i="11"/>
  <c r="H380" i="11"/>
  <c r="L340" i="11"/>
  <c r="O339" i="11"/>
  <c r="H338" i="11"/>
  <c r="H381" i="11" s="1"/>
  <c r="L298" i="11"/>
  <c r="O297" i="11"/>
  <c r="H296" i="11"/>
  <c r="H339" i="11" s="1"/>
  <c r="H382" i="11" s="1"/>
  <c r="L256" i="11"/>
  <c r="O255" i="11"/>
  <c r="H254" i="11"/>
  <c r="H297" i="11" s="1"/>
  <c r="H340" i="11" s="1"/>
  <c r="H383" i="11" s="1"/>
  <c r="L214" i="11"/>
  <c r="O213" i="11"/>
  <c r="H212" i="11"/>
  <c r="H255" i="11" s="1"/>
  <c r="H298" i="11" s="1"/>
  <c r="H341" i="11" s="1"/>
  <c r="L172" i="11"/>
  <c r="O171" i="11"/>
  <c r="H170" i="11"/>
  <c r="H213" i="11" s="1"/>
  <c r="H256" i="11" s="1"/>
  <c r="H299" i="11" s="1"/>
  <c r="L130" i="11"/>
  <c r="O129" i="11"/>
  <c r="H128" i="11"/>
  <c r="H171" i="11" s="1"/>
  <c r="H214" i="11" s="1"/>
  <c r="H257" i="11" s="1"/>
  <c r="L88" i="11"/>
  <c r="O87" i="11"/>
  <c r="H86" i="11"/>
  <c r="H129" i="11" s="1"/>
  <c r="H172" i="11" s="1"/>
  <c r="H215" i="11" s="1"/>
  <c r="H47" i="11"/>
  <c r="L46" i="11"/>
  <c r="H46" i="11"/>
  <c r="H89" i="11" s="1"/>
  <c r="O45" i="11"/>
  <c r="H45" i="11"/>
  <c r="H88" i="11" s="1"/>
  <c r="H131" i="11" s="1"/>
  <c r="H44" i="11"/>
  <c r="H87" i="11" s="1"/>
  <c r="H130" i="11" s="1"/>
  <c r="H173" i="11" s="1"/>
  <c r="K13" i="11"/>
  <c r="G13" i="11"/>
  <c r="O13" i="11" s="1"/>
  <c r="K12" i="11"/>
  <c r="G12" i="11"/>
  <c r="K11" i="11"/>
  <c r="G11" i="11"/>
  <c r="O11" i="11" s="1"/>
  <c r="J419" i="10"/>
  <c r="H419" i="10"/>
  <c r="K418" i="10"/>
  <c r="G418" i="10"/>
  <c r="M418" i="10" s="1"/>
  <c r="N418" i="10" s="1"/>
  <c r="K417" i="10"/>
  <c r="G417" i="10"/>
  <c r="O417" i="10" s="1"/>
  <c r="M416" i="10"/>
  <c r="N416" i="10" s="1"/>
  <c r="K416" i="10"/>
  <c r="G416" i="10"/>
  <c r="K415" i="10"/>
  <c r="G415" i="10"/>
  <c r="O415" i="10" s="1"/>
  <c r="K414" i="10"/>
  <c r="G414" i="10"/>
  <c r="O413" i="10"/>
  <c r="K413" i="10"/>
  <c r="G413" i="10"/>
  <c r="M412" i="10"/>
  <c r="N412" i="10" s="1"/>
  <c r="K412" i="10"/>
  <c r="G412" i="10"/>
  <c r="P412" i="10" s="1"/>
  <c r="K411" i="10"/>
  <c r="G411" i="10"/>
  <c r="O411" i="10" s="1"/>
  <c r="M410" i="10"/>
  <c r="N410" i="10" s="1"/>
  <c r="K410" i="10"/>
  <c r="G410" i="10"/>
  <c r="O409" i="10"/>
  <c r="K409" i="10"/>
  <c r="G409" i="10"/>
  <c r="K408" i="10"/>
  <c r="G408" i="10"/>
  <c r="M408" i="10" s="1"/>
  <c r="N408" i="10" s="1"/>
  <c r="K407" i="10"/>
  <c r="G407" i="10"/>
  <c r="O407" i="10" s="1"/>
  <c r="M406" i="10"/>
  <c r="N406" i="10" s="1"/>
  <c r="K406" i="10"/>
  <c r="G406" i="10"/>
  <c r="P406" i="10" s="1"/>
  <c r="K405" i="10"/>
  <c r="G405" i="10"/>
  <c r="O405" i="10" s="1"/>
  <c r="M404" i="10"/>
  <c r="N404" i="10" s="1"/>
  <c r="K404" i="10"/>
  <c r="G404" i="10"/>
  <c r="P404" i="10" s="1"/>
  <c r="K403" i="10"/>
  <c r="G403" i="10"/>
  <c r="K402" i="10"/>
  <c r="G402" i="10"/>
  <c r="O401" i="10"/>
  <c r="K401" i="10"/>
  <c r="G401" i="10"/>
  <c r="K400" i="10"/>
  <c r="G400" i="10"/>
  <c r="K399" i="10"/>
  <c r="G399" i="10"/>
  <c r="O399" i="10" s="1"/>
  <c r="M398" i="10"/>
  <c r="N398" i="10" s="1"/>
  <c r="K398" i="10"/>
  <c r="G398" i="10"/>
  <c r="K397" i="10"/>
  <c r="G397" i="10"/>
  <c r="K396" i="10"/>
  <c r="G396" i="10"/>
  <c r="K395" i="10"/>
  <c r="G395" i="10"/>
  <c r="K394" i="10"/>
  <c r="G394" i="10"/>
  <c r="P393" i="10"/>
  <c r="K393" i="10"/>
  <c r="G393" i="10"/>
  <c r="M393" i="10" s="1"/>
  <c r="N393" i="10" s="1"/>
  <c r="M392" i="10"/>
  <c r="N392" i="10" s="1"/>
  <c r="K392" i="10"/>
  <c r="G392" i="10"/>
  <c r="K391" i="10"/>
  <c r="P391" i="10" s="1"/>
  <c r="G391" i="10"/>
  <c r="M391" i="10" s="1"/>
  <c r="N391" i="10" s="1"/>
  <c r="M390" i="10"/>
  <c r="N390" i="10" s="1"/>
  <c r="K390" i="10"/>
  <c r="G390" i="10"/>
  <c r="K389" i="10"/>
  <c r="G389" i="10"/>
  <c r="L382" i="10"/>
  <c r="H382" i="10"/>
  <c r="O381" i="10"/>
  <c r="H380" i="10"/>
  <c r="J377" i="10"/>
  <c r="H377" i="10"/>
  <c r="K376" i="10"/>
  <c r="G376" i="10"/>
  <c r="O375" i="10"/>
  <c r="K375" i="10"/>
  <c r="G375" i="10"/>
  <c r="M374" i="10"/>
  <c r="N374" i="10" s="1"/>
  <c r="K374" i="10"/>
  <c r="G374" i="10"/>
  <c r="K373" i="10"/>
  <c r="G373" i="10"/>
  <c r="M372" i="10"/>
  <c r="N372" i="10" s="1"/>
  <c r="K372" i="10"/>
  <c r="G372" i="10"/>
  <c r="O371" i="10"/>
  <c r="K371" i="10"/>
  <c r="G371" i="10"/>
  <c r="K370" i="10"/>
  <c r="G370" i="10"/>
  <c r="K369" i="10"/>
  <c r="G369" i="10"/>
  <c r="M368" i="10"/>
  <c r="N368" i="10" s="1"/>
  <c r="K368" i="10"/>
  <c r="G368" i="10"/>
  <c r="K367" i="10"/>
  <c r="G367" i="10"/>
  <c r="O367" i="10" s="1"/>
  <c r="K366" i="10"/>
  <c r="G366" i="10"/>
  <c r="K365" i="10"/>
  <c r="G365" i="10"/>
  <c r="K364" i="10"/>
  <c r="G364" i="10"/>
  <c r="K363" i="10"/>
  <c r="G363" i="10"/>
  <c r="O363" i="10" s="1"/>
  <c r="M362" i="10"/>
  <c r="N362" i="10" s="1"/>
  <c r="K362" i="10"/>
  <c r="G362" i="10"/>
  <c r="K361" i="10"/>
  <c r="G361" i="10"/>
  <c r="K360" i="10"/>
  <c r="G360" i="10"/>
  <c r="O359" i="10"/>
  <c r="K359" i="10"/>
  <c r="G359" i="10"/>
  <c r="M358" i="10"/>
  <c r="N358" i="10" s="1"/>
  <c r="K358" i="10"/>
  <c r="G358" i="10"/>
  <c r="K357" i="10"/>
  <c r="G357" i="10"/>
  <c r="M356" i="10"/>
  <c r="N356" i="10" s="1"/>
  <c r="K356" i="10"/>
  <c r="G356" i="10"/>
  <c r="P355" i="10"/>
  <c r="K355" i="10"/>
  <c r="G355" i="10"/>
  <c r="M355" i="10" s="1"/>
  <c r="N355" i="10" s="1"/>
  <c r="M354" i="10"/>
  <c r="N354" i="10" s="1"/>
  <c r="K354" i="10"/>
  <c r="G354" i="10"/>
  <c r="K353" i="10"/>
  <c r="G353" i="10"/>
  <c r="K352" i="10"/>
  <c r="G352" i="10"/>
  <c r="K351" i="10"/>
  <c r="G351" i="10"/>
  <c r="K350" i="10"/>
  <c r="G350" i="10"/>
  <c r="P349" i="10"/>
  <c r="K349" i="10"/>
  <c r="G349" i="10"/>
  <c r="M349" i="10" s="1"/>
  <c r="N349" i="10" s="1"/>
  <c r="N348" i="10"/>
  <c r="M348" i="10"/>
  <c r="K348" i="10"/>
  <c r="G348" i="10"/>
  <c r="P347" i="10"/>
  <c r="K347" i="10"/>
  <c r="G347" i="10"/>
  <c r="M347" i="10" s="1"/>
  <c r="N347" i="10" s="1"/>
  <c r="L340" i="10"/>
  <c r="O339" i="10"/>
  <c r="H338" i="10"/>
  <c r="H381" i="10" s="1"/>
  <c r="J335" i="10"/>
  <c r="H335" i="10"/>
  <c r="K334" i="10"/>
  <c r="G334" i="10"/>
  <c r="K333" i="10"/>
  <c r="G333" i="10"/>
  <c r="M333" i="10" s="1"/>
  <c r="N333" i="10" s="1"/>
  <c r="M332" i="10"/>
  <c r="N332" i="10" s="1"/>
  <c r="K332" i="10"/>
  <c r="G332" i="10"/>
  <c r="K331" i="10"/>
  <c r="G331" i="10"/>
  <c r="M331" i="10" s="1"/>
  <c r="N331" i="10" s="1"/>
  <c r="M330" i="10"/>
  <c r="N330" i="10" s="1"/>
  <c r="K330" i="10"/>
  <c r="G330" i="10"/>
  <c r="K329" i="10"/>
  <c r="G329" i="10"/>
  <c r="M329" i="10" s="1"/>
  <c r="N329" i="10" s="1"/>
  <c r="K328" i="10"/>
  <c r="G328" i="10"/>
  <c r="O327" i="10"/>
  <c r="K327" i="10"/>
  <c r="G327" i="10"/>
  <c r="M327" i="10" s="1"/>
  <c r="N327" i="10" s="1"/>
  <c r="M326" i="10"/>
  <c r="N326" i="10" s="1"/>
  <c r="K326" i="10"/>
  <c r="G326" i="10"/>
  <c r="K325" i="10"/>
  <c r="G325" i="10"/>
  <c r="K324" i="10"/>
  <c r="G324" i="10"/>
  <c r="K323" i="10"/>
  <c r="G323" i="10"/>
  <c r="M323" i="10" s="1"/>
  <c r="N323" i="10" s="1"/>
  <c r="K322" i="10"/>
  <c r="G322" i="10"/>
  <c r="K321" i="10"/>
  <c r="G321" i="10"/>
  <c r="M321" i="10" s="1"/>
  <c r="N321" i="10" s="1"/>
  <c r="M320" i="10"/>
  <c r="N320" i="10" s="1"/>
  <c r="K320" i="10"/>
  <c r="G320" i="10"/>
  <c r="K319" i="10"/>
  <c r="G319" i="10"/>
  <c r="O319" i="10" s="1"/>
  <c r="M318" i="10"/>
  <c r="N318" i="10" s="1"/>
  <c r="K318" i="10"/>
  <c r="G318" i="10"/>
  <c r="K317" i="10"/>
  <c r="G317" i="10"/>
  <c r="M317" i="10" s="1"/>
  <c r="N317" i="10" s="1"/>
  <c r="K316" i="10"/>
  <c r="G316" i="10"/>
  <c r="K315" i="10"/>
  <c r="G315" i="10"/>
  <c r="O315" i="10" s="1"/>
  <c r="K314" i="10"/>
  <c r="G314" i="10"/>
  <c r="K313" i="10"/>
  <c r="G313" i="10"/>
  <c r="M313" i="10" s="1"/>
  <c r="N313" i="10" s="1"/>
  <c r="M312" i="10"/>
  <c r="N312" i="10" s="1"/>
  <c r="K312" i="10"/>
  <c r="G312" i="10"/>
  <c r="K311" i="10"/>
  <c r="G311" i="10"/>
  <c r="O311" i="10" s="1"/>
  <c r="M310" i="10"/>
  <c r="N310" i="10" s="1"/>
  <c r="K310" i="10"/>
  <c r="G310" i="10"/>
  <c r="K309" i="10"/>
  <c r="G309" i="10"/>
  <c r="M309" i="10" s="1"/>
  <c r="N309" i="10" s="1"/>
  <c r="K308" i="10"/>
  <c r="G308" i="10"/>
  <c r="K307" i="10"/>
  <c r="G307" i="10"/>
  <c r="M307" i="10" s="1"/>
  <c r="N307" i="10" s="1"/>
  <c r="K306" i="10"/>
  <c r="G306" i="10"/>
  <c r="K305" i="10"/>
  <c r="G305" i="10"/>
  <c r="M305" i="10" s="1"/>
  <c r="L298" i="10"/>
  <c r="O297" i="10"/>
  <c r="H297" i="10"/>
  <c r="H340" i="10" s="1"/>
  <c r="H383" i="10" s="1"/>
  <c r="H296" i="10"/>
  <c r="H339" i="10" s="1"/>
  <c r="J293" i="10"/>
  <c r="H293" i="10"/>
  <c r="M292" i="10"/>
  <c r="N292" i="10" s="1"/>
  <c r="K292" i="10"/>
  <c r="G292" i="10"/>
  <c r="K291" i="10"/>
  <c r="G291" i="10"/>
  <c r="O291" i="10" s="1"/>
  <c r="K290" i="10"/>
  <c r="G290" i="10"/>
  <c r="K289" i="10"/>
  <c r="G289" i="10"/>
  <c r="K288" i="10"/>
  <c r="G288" i="10"/>
  <c r="K287" i="10"/>
  <c r="G287" i="10"/>
  <c r="O287" i="10" s="1"/>
  <c r="M286" i="10"/>
  <c r="N286" i="10" s="1"/>
  <c r="K286" i="10"/>
  <c r="G286" i="10"/>
  <c r="K285" i="10"/>
  <c r="G285" i="10"/>
  <c r="K284" i="10"/>
  <c r="G284" i="10"/>
  <c r="O283" i="10"/>
  <c r="K283" i="10"/>
  <c r="G283" i="10"/>
  <c r="M282" i="10"/>
  <c r="N282" i="10" s="1"/>
  <c r="K282" i="10"/>
  <c r="G282" i="10"/>
  <c r="K281" i="10"/>
  <c r="G281" i="10"/>
  <c r="M280" i="10"/>
  <c r="N280" i="10" s="1"/>
  <c r="K280" i="10"/>
  <c r="G280" i="10"/>
  <c r="O279" i="10"/>
  <c r="K279" i="10"/>
  <c r="G279" i="10"/>
  <c r="K278" i="10"/>
  <c r="G278" i="10"/>
  <c r="K277" i="10"/>
  <c r="G277" i="10"/>
  <c r="M276" i="10"/>
  <c r="N276" i="10" s="1"/>
  <c r="K276" i="10"/>
  <c r="G276" i="10"/>
  <c r="K275" i="10"/>
  <c r="G275" i="10"/>
  <c r="O275" i="10" s="1"/>
  <c r="K274" i="10"/>
  <c r="G274" i="10"/>
  <c r="K273" i="10"/>
  <c r="G273" i="10"/>
  <c r="K272" i="10"/>
  <c r="G272" i="10"/>
  <c r="K271" i="10"/>
  <c r="G271" i="10"/>
  <c r="K270" i="10"/>
  <c r="G270" i="10"/>
  <c r="P269" i="10"/>
  <c r="K269" i="10"/>
  <c r="G269" i="10"/>
  <c r="M269" i="10" s="1"/>
  <c r="N269" i="10" s="1"/>
  <c r="M268" i="10"/>
  <c r="N268" i="10" s="1"/>
  <c r="K268" i="10"/>
  <c r="G268" i="10"/>
  <c r="K267" i="10"/>
  <c r="P267" i="10" s="1"/>
  <c r="G267" i="10"/>
  <c r="M267" i="10" s="1"/>
  <c r="N267" i="10" s="1"/>
  <c r="M266" i="10"/>
  <c r="N266" i="10" s="1"/>
  <c r="K266" i="10"/>
  <c r="G266" i="10"/>
  <c r="K265" i="10"/>
  <c r="G265" i="10"/>
  <c r="K264" i="10"/>
  <c r="G264" i="10"/>
  <c r="K263" i="10"/>
  <c r="G263" i="10"/>
  <c r="L256" i="10"/>
  <c r="O255" i="10"/>
  <c r="H255" i="10"/>
  <c r="H298" i="10" s="1"/>
  <c r="H341" i="10" s="1"/>
  <c r="H254" i="10"/>
  <c r="J251" i="10"/>
  <c r="H251" i="10"/>
  <c r="M250" i="10"/>
  <c r="N250" i="10" s="1"/>
  <c r="K250" i="10"/>
  <c r="G250" i="10"/>
  <c r="K249" i="10"/>
  <c r="G249" i="10"/>
  <c r="P249" i="10" s="1"/>
  <c r="K248" i="10"/>
  <c r="G248" i="10"/>
  <c r="K247" i="10"/>
  <c r="G247" i="10"/>
  <c r="K246" i="10"/>
  <c r="G246" i="10"/>
  <c r="K245" i="10"/>
  <c r="G245" i="10"/>
  <c r="M244" i="10"/>
  <c r="N244" i="10" s="1"/>
  <c r="K244" i="10"/>
  <c r="G244" i="10"/>
  <c r="K243" i="10"/>
  <c r="G243" i="10"/>
  <c r="P243" i="10" s="1"/>
  <c r="M242" i="10"/>
  <c r="N242" i="10" s="1"/>
  <c r="K242" i="10"/>
  <c r="G242" i="10"/>
  <c r="K241" i="10"/>
  <c r="G241" i="10"/>
  <c r="P241" i="10" s="1"/>
  <c r="K240" i="10"/>
  <c r="G240" i="10"/>
  <c r="K239" i="10"/>
  <c r="G239" i="10"/>
  <c r="K238" i="10"/>
  <c r="G238" i="10"/>
  <c r="K237" i="10"/>
  <c r="G237" i="10"/>
  <c r="M236" i="10"/>
  <c r="N236" i="10" s="1"/>
  <c r="K236" i="10"/>
  <c r="G236" i="10"/>
  <c r="K235" i="10"/>
  <c r="G235" i="10"/>
  <c r="P235" i="10" s="1"/>
  <c r="M234" i="10"/>
  <c r="N234" i="10" s="1"/>
  <c r="K234" i="10"/>
  <c r="G234" i="10"/>
  <c r="K233" i="10"/>
  <c r="G233" i="10"/>
  <c r="P233" i="10" s="1"/>
  <c r="K232" i="10"/>
  <c r="G232" i="10"/>
  <c r="K231" i="10"/>
  <c r="G231" i="10"/>
  <c r="K230" i="10"/>
  <c r="G230" i="10"/>
  <c r="K229" i="10"/>
  <c r="G229" i="10"/>
  <c r="M228" i="10"/>
  <c r="N228" i="10" s="1"/>
  <c r="K228" i="10"/>
  <c r="G228" i="10"/>
  <c r="K227" i="10"/>
  <c r="G227" i="10"/>
  <c r="M227" i="10" s="1"/>
  <c r="N227" i="10" s="1"/>
  <c r="M226" i="10"/>
  <c r="N226" i="10" s="1"/>
  <c r="K226" i="10"/>
  <c r="G226" i="10"/>
  <c r="K225" i="10"/>
  <c r="G225" i="10"/>
  <c r="O225" i="10" s="1"/>
  <c r="K224" i="10"/>
  <c r="G224" i="10"/>
  <c r="K223" i="10"/>
  <c r="G223" i="10"/>
  <c r="M223" i="10" s="1"/>
  <c r="N223" i="10" s="1"/>
  <c r="K222" i="10"/>
  <c r="G222" i="10"/>
  <c r="K221" i="10"/>
  <c r="G221" i="10"/>
  <c r="L214" i="10"/>
  <c r="O213" i="10"/>
  <c r="H213" i="10"/>
  <c r="H256" i="10" s="1"/>
  <c r="H299" i="10" s="1"/>
  <c r="H212" i="10"/>
  <c r="J209" i="10"/>
  <c r="H209" i="10"/>
  <c r="M208" i="10"/>
  <c r="N208" i="10" s="1"/>
  <c r="K208" i="10"/>
  <c r="G208" i="10"/>
  <c r="P208" i="10" s="1"/>
  <c r="K207" i="10"/>
  <c r="G207" i="10"/>
  <c r="M207" i="10" s="1"/>
  <c r="N207" i="10" s="1"/>
  <c r="M206" i="10"/>
  <c r="N206" i="10" s="1"/>
  <c r="K206" i="10"/>
  <c r="G206" i="10"/>
  <c r="K205" i="10"/>
  <c r="G205" i="10"/>
  <c r="M205" i="10" s="1"/>
  <c r="N205" i="10" s="1"/>
  <c r="K204" i="10"/>
  <c r="G204" i="10"/>
  <c r="P204" i="10" s="1"/>
  <c r="K203" i="10"/>
  <c r="G203" i="10"/>
  <c r="O203" i="10" s="1"/>
  <c r="K202" i="10"/>
  <c r="G202" i="10"/>
  <c r="K201" i="10"/>
  <c r="G201" i="10"/>
  <c r="M201" i="10" s="1"/>
  <c r="N201" i="10" s="1"/>
  <c r="M200" i="10"/>
  <c r="N200" i="10" s="1"/>
  <c r="K200" i="10"/>
  <c r="G200" i="10"/>
  <c r="K199" i="10"/>
  <c r="G199" i="10"/>
  <c r="M199" i="10" s="1"/>
  <c r="N199" i="10" s="1"/>
  <c r="M198" i="10"/>
  <c r="N198" i="10" s="1"/>
  <c r="K198" i="10"/>
  <c r="G198" i="10"/>
  <c r="K197" i="10"/>
  <c r="G197" i="10"/>
  <c r="M197" i="10" s="1"/>
  <c r="N197" i="10" s="1"/>
  <c r="K196" i="10"/>
  <c r="G196" i="10"/>
  <c r="P196" i="10" s="1"/>
  <c r="K195" i="10"/>
  <c r="G195" i="10"/>
  <c r="O195" i="10" s="1"/>
  <c r="K194" i="10"/>
  <c r="G194" i="10"/>
  <c r="K193" i="10"/>
  <c r="G193" i="10"/>
  <c r="O193" i="10" s="1"/>
  <c r="K192" i="10"/>
  <c r="G192" i="10"/>
  <c r="P192" i="10" s="1"/>
  <c r="K191" i="10"/>
  <c r="G191" i="10"/>
  <c r="O191" i="10" s="1"/>
  <c r="M190" i="10"/>
  <c r="N190" i="10" s="1"/>
  <c r="K190" i="10"/>
  <c r="G190" i="10"/>
  <c r="K189" i="10"/>
  <c r="G189" i="10"/>
  <c r="O189" i="10" s="1"/>
  <c r="M188" i="10"/>
  <c r="N188" i="10" s="1"/>
  <c r="K188" i="10"/>
  <c r="G188" i="10"/>
  <c r="P188" i="10" s="1"/>
  <c r="K187" i="10"/>
  <c r="G187" i="10"/>
  <c r="O187" i="10" s="1"/>
  <c r="K186" i="10"/>
  <c r="G186" i="10"/>
  <c r="K185" i="10"/>
  <c r="G185" i="10"/>
  <c r="M185" i="10" s="1"/>
  <c r="N185" i="10" s="1"/>
  <c r="K184" i="10"/>
  <c r="G184" i="10"/>
  <c r="M184" i="10" s="1"/>
  <c r="N184" i="10" s="1"/>
  <c r="K183" i="10"/>
  <c r="G183" i="10"/>
  <c r="M183" i="10" s="1"/>
  <c r="N183" i="10" s="1"/>
  <c r="M182" i="10"/>
  <c r="N182" i="10" s="1"/>
  <c r="K182" i="10"/>
  <c r="G182" i="10"/>
  <c r="K181" i="10"/>
  <c r="G181" i="10"/>
  <c r="O181" i="10" s="1"/>
  <c r="M180" i="10"/>
  <c r="N180" i="10" s="1"/>
  <c r="K180" i="10"/>
  <c r="G180" i="10"/>
  <c r="P180" i="10" s="1"/>
  <c r="K179" i="10"/>
  <c r="G179" i="10"/>
  <c r="M179" i="10" s="1"/>
  <c r="L172" i="10"/>
  <c r="O171" i="10"/>
  <c r="H170" i="10"/>
  <c r="J167" i="10"/>
  <c r="H167" i="10"/>
  <c r="M166" i="10"/>
  <c r="N166" i="10" s="1"/>
  <c r="K166" i="10"/>
  <c r="G166" i="10"/>
  <c r="P166" i="10" s="1"/>
  <c r="K165" i="10"/>
  <c r="G165" i="10"/>
  <c r="K164" i="10"/>
  <c r="G164" i="10"/>
  <c r="K163" i="10"/>
  <c r="G163" i="10"/>
  <c r="O163" i="10" s="1"/>
  <c r="M162" i="10"/>
  <c r="N162" i="10" s="1"/>
  <c r="K162" i="10"/>
  <c r="G162" i="10"/>
  <c r="K161" i="10"/>
  <c r="G161" i="10"/>
  <c r="K160" i="10"/>
  <c r="G160" i="10"/>
  <c r="P160" i="10" s="1"/>
  <c r="O159" i="10"/>
  <c r="K159" i="10"/>
  <c r="G159" i="10"/>
  <c r="M158" i="10"/>
  <c r="N158" i="10" s="1"/>
  <c r="K158" i="10"/>
  <c r="G158" i="10"/>
  <c r="P158" i="10" s="1"/>
  <c r="K157" i="10"/>
  <c r="G157" i="10"/>
  <c r="M156" i="10"/>
  <c r="N156" i="10" s="1"/>
  <c r="K156" i="10"/>
  <c r="G156" i="10"/>
  <c r="O155" i="10"/>
  <c r="K155" i="10"/>
  <c r="G155" i="10"/>
  <c r="K154" i="10"/>
  <c r="G154" i="10"/>
  <c r="K153" i="10"/>
  <c r="G153" i="10"/>
  <c r="M152" i="10"/>
  <c r="N152" i="10" s="1"/>
  <c r="K152" i="10"/>
  <c r="G152" i="10"/>
  <c r="K151" i="10"/>
  <c r="G151" i="10"/>
  <c r="O151" i="10" s="1"/>
  <c r="M150" i="10"/>
  <c r="N150" i="10" s="1"/>
  <c r="K150" i="10"/>
  <c r="G150" i="10"/>
  <c r="P150" i="10" s="1"/>
  <c r="K149" i="10"/>
  <c r="G149" i="10"/>
  <c r="K148" i="10"/>
  <c r="G148" i="10"/>
  <c r="M148" i="10" s="1"/>
  <c r="N148" i="10" s="1"/>
  <c r="O147" i="10"/>
  <c r="K147" i="10"/>
  <c r="G147" i="10"/>
  <c r="M146" i="10"/>
  <c r="N146" i="10" s="1"/>
  <c r="K146" i="10"/>
  <c r="G146" i="10"/>
  <c r="K145" i="10"/>
  <c r="G145" i="10"/>
  <c r="M145" i="10" s="1"/>
  <c r="N145" i="10" s="1"/>
  <c r="M144" i="10"/>
  <c r="N144" i="10" s="1"/>
  <c r="K144" i="10"/>
  <c r="G144" i="10"/>
  <c r="P144" i="10" s="1"/>
  <c r="K143" i="10"/>
  <c r="G143" i="10"/>
  <c r="M143" i="10" s="1"/>
  <c r="N143" i="10" s="1"/>
  <c r="K142" i="10"/>
  <c r="G142" i="10"/>
  <c r="M142" i="10" s="1"/>
  <c r="N142" i="10" s="1"/>
  <c r="K141" i="10"/>
  <c r="G141" i="10"/>
  <c r="M141" i="10" s="1"/>
  <c r="N141" i="10" s="1"/>
  <c r="K140" i="10"/>
  <c r="G140" i="10"/>
  <c r="P140" i="10" s="1"/>
  <c r="K139" i="10"/>
  <c r="G139" i="10"/>
  <c r="M139" i="10" s="1"/>
  <c r="N139" i="10" s="1"/>
  <c r="K138" i="10"/>
  <c r="G138" i="10"/>
  <c r="K137" i="10"/>
  <c r="G137" i="10"/>
  <c r="M137" i="10" s="1"/>
  <c r="N137" i="10" s="1"/>
  <c r="L130" i="10"/>
  <c r="O129" i="10"/>
  <c r="H128" i="10"/>
  <c r="H171" i="10" s="1"/>
  <c r="H214" i="10" s="1"/>
  <c r="H257" i="10" s="1"/>
  <c r="J125" i="10"/>
  <c r="H125" i="10"/>
  <c r="K124" i="10"/>
  <c r="G124" i="10"/>
  <c r="K123" i="10"/>
  <c r="G123" i="10"/>
  <c r="M122" i="10"/>
  <c r="N122" i="10" s="1"/>
  <c r="K122" i="10"/>
  <c r="G122" i="10"/>
  <c r="P122" i="10" s="1"/>
  <c r="K121" i="10"/>
  <c r="G121" i="10"/>
  <c r="P121" i="10" s="1"/>
  <c r="K120" i="10"/>
  <c r="G120" i="10"/>
  <c r="M120" i="10" s="1"/>
  <c r="N120" i="10" s="1"/>
  <c r="K119" i="10"/>
  <c r="G119" i="10"/>
  <c r="K118" i="10"/>
  <c r="G118" i="10"/>
  <c r="P118" i="10" s="1"/>
  <c r="K117" i="10"/>
  <c r="G117" i="10"/>
  <c r="P117" i="10" s="1"/>
  <c r="K116" i="10"/>
  <c r="G116" i="10"/>
  <c r="K115" i="10"/>
  <c r="G115" i="10"/>
  <c r="M114" i="10"/>
  <c r="N114" i="10" s="1"/>
  <c r="K114" i="10"/>
  <c r="G114" i="10"/>
  <c r="P114" i="10" s="1"/>
  <c r="K113" i="10"/>
  <c r="G113" i="10"/>
  <c r="P113" i="10" s="1"/>
  <c r="K112" i="10"/>
  <c r="G112" i="10"/>
  <c r="M112" i="10" s="1"/>
  <c r="N112" i="10" s="1"/>
  <c r="K111" i="10"/>
  <c r="G111" i="10"/>
  <c r="K110" i="10"/>
  <c r="G110" i="10"/>
  <c r="P110" i="10" s="1"/>
  <c r="K109" i="10"/>
  <c r="G109" i="10"/>
  <c r="P109" i="10" s="1"/>
  <c r="K108" i="10"/>
  <c r="G108" i="10"/>
  <c r="K107" i="10"/>
  <c r="G107" i="10"/>
  <c r="M106" i="10"/>
  <c r="N106" i="10" s="1"/>
  <c r="K106" i="10"/>
  <c r="G106" i="10"/>
  <c r="P106" i="10" s="1"/>
  <c r="K105" i="10"/>
  <c r="G105" i="10"/>
  <c r="P105" i="10" s="1"/>
  <c r="K104" i="10"/>
  <c r="G104" i="10"/>
  <c r="M104" i="10" s="1"/>
  <c r="N104" i="10" s="1"/>
  <c r="K103" i="10"/>
  <c r="G103" i="10"/>
  <c r="K102" i="10"/>
  <c r="G102" i="10"/>
  <c r="P102" i="10" s="1"/>
  <c r="K101" i="10"/>
  <c r="G101" i="10"/>
  <c r="P101" i="10" s="1"/>
  <c r="K100" i="10"/>
  <c r="G100" i="10"/>
  <c r="K99" i="10"/>
  <c r="G99" i="10"/>
  <c r="M98" i="10"/>
  <c r="N98" i="10" s="1"/>
  <c r="K98" i="10"/>
  <c r="G98" i="10"/>
  <c r="P98" i="10" s="1"/>
  <c r="K97" i="10"/>
  <c r="G97" i="10"/>
  <c r="O97" i="10" s="1"/>
  <c r="K96" i="10"/>
  <c r="G96" i="10"/>
  <c r="M96" i="10" s="1"/>
  <c r="N96" i="10" s="1"/>
  <c r="K95" i="10"/>
  <c r="K125" i="10" s="1"/>
  <c r="G95" i="10"/>
  <c r="L88" i="10"/>
  <c r="H88" i="10"/>
  <c r="H131" i="10" s="1"/>
  <c r="O87" i="10"/>
  <c r="H86" i="10"/>
  <c r="H129" i="10" s="1"/>
  <c r="H172" i="10" s="1"/>
  <c r="H215" i="10" s="1"/>
  <c r="O45" i="10"/>
  <c r="L46" i="10"/>
  <c r="H47" i="10"/>
  <c r="H46" i="10"/>
  <c r="H89" i="10" s="1"/>
  <c r="H45" i="10"/>
  <c r="H44" i="10"/>
  <c r="H87" i="10" s="1"/>
  <c r="H130" i="10" s="1"/>
  <c r="H173" i="10" s="1"/>
  <c r="O77" i="10"/>
  <c r="M78" i="10"/>
  <c r="N78" i="10" s="1"/>
  <c r="O79" i="10"/>
  <c r="O81" i="10"/>
  <c r="M82" i="10"/>
  <c r="N82" i="10" s="1"/>
  <c r="K77" i="10"/>
  <c r="K78" i="10"/>
  <c r="K79" i="10"/>
  <c r="K80" i="10"/>
  <c r="K81" i="10"/>
  <c r="K82" i="10"/>
  <c r="G77" i="10"/>
  <c r="P77" i="10" s="1"/>
  <c r="G78" i="10"/>
  <c r="O78" i="10" s="1"/>
  <c r="G79" i="10"/>
  <c r="M79" i="10" s="1"/>
  <c r="N79" i="10" s="1"/>
  <c r="G80" i="10"/>
  <c r="O80" i="10" s="1"/>
  <c r="G81" i="10"/>
  <c r="P81" i="10" s="1"/>
  <c r="G82" i="10"/>
  <c r="O82" i="10" s="1"/>
  <c r="J83" i="10"/>
  <c r="H83" i="10"/>
  <c r="K76" i="10"/>
  <c r="G76" i="10"/>
  <c r="P76" i="10" s="1"/>
  <c r="K75" i="10"/>
  <c r="G75" i="10"/>
  <c r="M75" i="10" s="1"/>
  <c r="N75" i="10" s="1"/>
  <c r="K74" i="10"/>
  <c r="G74" i="10"/>
  <c r="P74" i="10" s="1"/>
  <c r="K73" i="10"/>
  <c r="G73" i="10"/>
  <c r="P73" i="10" s="1"/>
  <c r="K72" i="10"/>
  <c r="G72" i="10"/>
  <c r="K71" i="10"/>
  <c r="G71" i="10"/>
  <c r="P71" i="10" s="1"/>
  <c r="K70" i="10"/>
  <c r="G70" i="10"/>
  <c r="K69" i="10"/>
  <c r="G69" i="10"/>
  <c r="M69" i="10" s="1"/>
  <c r="N69" i="10" s="1"/>
  <c r="K68" i="10"/>
  <c r="G68" i="10"/>
  <c r="P68" i="10" s="1"/>
  <c r="K67" i="10"/>
  <c r="G67" i="10"/>
  <c r="M67" i="10" s="1"/>
  <c r="N67" i="10" s="1"/>
  <c r="K66" i="10"/>
  <c r="G66" i="10"/>
  <c r="P66" i="10" s="1"/>
  <c r="K65" i="10"/>
  <c r="G65" i="10"/>
  <c r="P65" i="10" s="1"/>
  <c r="K64" i="10"/>
  <c r="G64" i="10"/>
  <c r="K63" i="10"/>
  <c r="G63" i="10"/>
  <c r="P63" i="10" s="1"/>
  <c r="K62" i="10"/>
  <c r="G62" i="10"/>
  <c r="K61" i="10"/>
  <c r="G61" i="10"/>
  <c r="M61" i="10" s="1"/>
  <c r="N61" i="10" s="1"/>
  <c r="K60" i="10"/>
  <c r="G60" i="10"/>
  <c r="P60" i="10" s="1"/>
  <c r="K59" i="10"/>
  <c r="G59" i="10"/>
  <c r="M59" i="10" s="1"/>
  <c r="N59" i="10" s="1"/>
  <c r="K58" i="10"/>
  <c r="G58" i="10"/>
  <c r="P58" i="10" s="1"/>
  <c r="K57" i="10"/>
  <c r="G57" i="10"/>
  <c r="P57" i="10" s="1"/>
  <c r="K56" i="10"/>
  <c r="G56" i="10"/>
  <c r="K55" i="10"/>
  <c r="G55" i="10"/>
  <c r="P55" i="10" s="1"/>
  <c r="K54" i="10"/>
  <c r="G54" i="10"/>
  <c r="K53" i="10"/>
  <c r="G53" i="10"/>
  <c r="M53" i="10" s="1"/>
  <c r="N53" i="10" s="1"/>
  <c r="K33" i="10"/>
  <c r="K34" i="10"/>
  <c r="K35" i="10"/>
  <c r="K36" i="10"/>
  <c r="K37" i="10"/>
  <c r="K38" i="10"/>
  <c r="G33" i="10"/>
  <c r="M33" i="10" s="1"/>
  <c r="N33" i="10" s="1"/>
  <c r="G34" i="10"/>
  <c r="M34" i="10" s="1"/>
  <c r="N34" i="10" s="1"/>
  <c r="G35" i="10"/>
  <c r="M35" i="10" s="1"/>
  <c r="N35" i="10" s="1"/>
  <c r="G36" i="10"/>
  <c r="O36" i="10" s="1"/>
  <c r="G37" i="10"/>
  <c r="O37" i="10" s="1"/>
  <c r="G38" i="10"/>
  <c r="M38" i="10" s="1"/>
  <c r="N38" i="10" s="1"/>
  <c r="G14" i="10"/>
  <c r="O14" i="10" s="1"/>
  <c r="J39" i="10"/>
  <c r="H39" i="10"/>
  <c r="K32" i="10"/>
  <c r="G32" i="10"/>
  <c r="K31" i="10"/>
  <c r="G31" i="10"/>
  <c r="O31" i="10" s="1"/>
  <c r="K30" i="10"/>
  <c r="G30" i="10"/>
  <c r="O30" i="10" s="1"/>
  <c r="K29" i="10"/>
  <c r="G29" i="10"/>
  <c r="O29" i="10" s="1"/>
  <c r="K28" i="10"/>
  <c r="G28" i="10"/>
  <c r="O28" i="10" s="1"/>
  <c r="K27" i="10"/>
  <c r="G27" i="10"/>
  <c r="O27" i="10" s="1"/>
  <c r="K26" i="10"/>
  <c r="G26" i="10"/>
  <c r="K25" i="10"/>
  <c r="G25" i="10"/>
  <c r="O25" i="10" s="1"/>
  <c r="K24" i="10"/>
  <c r="G24" i="10"/>
  <c r="O24" i="10" s="1"/>
  <c r="K23" i="10"/>
  <c r="G23" i="10"/>
  <c r="O23" i="10" s="1"/>
  <c r="K22" i="10"/>
  <c r="G22" i="10"/>
  <c r="O22" i="10" s="1"/>
  <c r="K21" i="10"/>
  <c r="G21" i="10"/>
  <c r="O21" i="10" s="1"/>
  <c r="K20" i="10"/>
  <c r="G20" i="10"/>
  <c r="O20" i="10" s="1"/>
  <c r="K19" i="10"/>
  <c r="G19" i="10"/>
  <c r="K18" i="10"/>
  <c r="G18" i="10"/>
  <c r="O18" i="10" s="1"/>
  <c r="K17" i="10"/>
  <c r="G17" i="10"/>
  <c r="K16" i="10"/>
  <c r="G16" i="10"/>
  <c r="O16" i="10" s="1"/>
  <c r="K15" i="10"/>
  <c r="G15" i="10"/>
  <c r="K14" i="10"/>
  <c r="K13" i="10"/>
  <c r="G13" i="10"/>
  <c r="K12" i="10"/>
  <c r="G12" i="10"/>
  <c r="K11" i="10"/>
  <c r="G11" i="10"/>
  <c r="O11" i="10" s="1"/>
  <c r="P80" i="10" l="1"/>
  <c r="P154" i="10"/>
  <c r="M154" i="10"/>
  <c r="N154" i="10" s="1"/>
  <c r="P202" i="10"/>
  <c r="M202" i="10"/>
  <c r="N202" i="10" s="1"/>
  <c r="P230" i="10"/>
  <c r="M230" i="10"/>
  <c r="N230" i="10" s="1"/>
  <c r="P232" i="10"/>
  <c r="M232" i="10"/>
  <c r="N232" i="10" s="1"/>
  <c r="P82" i="10"/>
  <c r="M80" i="10"/>
  <c r="N80" i="10" s="1"/>
  <c r="P78" i="10"/>
  <c r="M102" i="10"/>
  <c r="N102" i="10" s="1"/>
  <c r="M110" i="10"/>
  <c r="N110" i="10" s="1"/>
  <c r="M118" i="10"/>
  <c r="N118" i="10" s="1"/>
  <c r="K167" i="10"/>
  <c r="M140" i="10"/>
  <c r="N140" i="10" s="1"/>
  <c r="M160" i="10"/>
  <c r="N160" i="10" s="1"/>
  <c r="K209" i="10"/>
  <c r="P186" i="10"/>
  <c r="M186" i="10"/>
  <c r="N186" i="10" s="1"/>
  <c r="M192" i="10"/>
  <c r="N192" i="10" s="1"/>
  <c r="M204" i="10"/>
  <c r="N204" i="10" s="1"/>
  <c r="P222" i="10"/>
  <c r="M222" i="10"/>
  <c r="N222" i="10" s="1"/>
  <c r="P224" i="10"/>
  <c r="M224" i="10"/>
  <c r="N224" i="10" s="1"/>
  <c r="P238" i="10"/>
  <c r="M238" i="10"/>
  <c r="N238" i="10" s="1"/>
  <c r="P240" i="10"/>
  <c r="M240" i="10"/>
  <c r="N240" i="10" s="1"/>
  <c r="M263" i="10"/>
  <c r="N263" i="10" s="1"/>
  <c r="P263" i="10"/>
  <c r="M265" i="10"/>
  <c r="N265" i="10" s="1"/>
  <c r="P265" i="10"/>
  <c r="P272" i="10"/>
  <c r="M272" i="10"/>
  <c r="N272" i="10" s="1"/>
  <c r="P274" i="10"/>
  <c r="M274" i="10"/>
  <c r="N274" i="10" s="1"/>
  <c r="P314" i="10"/>
  <c r="M314" i="10"/>
  <c r="N314" i="10" s="1"/>
  <c r="P316" i="10"/>
  <c r="M316" i="10"/>
  <c r="N316" i="10" s="1"/>
  <c r="M325" i="10"/>
  <c r="N325" i="10" s="1"/>
  <c r="O325" i="10"/>
  <c r="P328" i="10"/>
  <c r="M328" i="10"/>
  <c r="N328" i="10" s="1"/>
  <c r="P350" i="10"/>
  <c r="M350" i="10"/>
  <c r="N350" i="10" s="1"/>
  <c r="P370" i="10"/>
  <c r="M370" i="10"/>
  <c r="N370" i="10" s="1"/>
  <c r="P376" i="10"/>
  <c r="M376" i="10"/>
  <c r="N376" i="10" s="1"/>
  <c r="M389" i="10"/>
  <c r="N389" i="10" s="1"/>
  <c r="N419" i="10" s="1"/>
  <c r="P389" i="10"/>
  <c r="P396" i="10"/>
  <c r="M396" i="10"/>
  <c r="N396" i="10" s="1"/>
  <c r="P414" i="10"/>
  <c r="M414" i="10"/>
  <c r="N414" i="10" s="1"/>
  <c r="U176" i="2"/>
  <c r="I176" i="2"/>
  <c r="L176" i="2" s="1"/>
  <c r="Q176" i="2" s="1"/>
  <c r="S176" i="2" s="1"/>
  <c r="T314" i="2"/>
  <c r="I314" i="2"/>
  <c r="L314" i="2" s="1"/>
  <c r="Q314" i="2" s="1"/>
  <c r="S314" i="2" s="1"/>
  <c r="U330" i="2"/>
  <c r="I330" i="2"/>
  <c r="L330" i="2" s="1"/>
  <c r="Q330" i="2" s="1"/>
  <c r="S330" i="2" s="1"/>
  <c r="T412" i="2"/>
  <c r="I412" i="2"/>
  <c r="L412" i="2" s="1"/>
  <c r="Q412" i="2" s="1"/>
  <c r="S412" i="2" s="1"/>
  <c r="M81" i="10"/>
  <c r="N81" i="10" s="1"/>
  <c r="P79" i="10"/>
  <c r="M77" i="10"/>
  <c r="N77" i="10" s="1"/>
  <c r="G125" i="10"/>
  <c r="P100" i="10"/>
  <c r="P103" i="10"/>
  <c r="P108" i="10"/>
  <c r="P111" i="10"/>
  <c r="P116" i="10"/>
  <c r="P119" i="10"/>
  <c r="P124" i="10"/>
  <c r="P138" i="10"/>
  <c r="P146" i="10"/>
  <c r="P152" i="10"/>
  <c r="P164" i="10"/>
  <c r="M164" i="10"/>
  <c r="N164" i="10" s="1"/>
  <c r="M196" i="10"/>
  <c r="N196" i="10" s="1"/>
  <c r="P200" i="10"/>
  <c r="P278" i="10"/>
  <c r="M278" i="10"/>
  <c r="N278" i="10" s="1"/>
  <c r="P284" i="10"/>
  <c r="M284" i="10"/>
  <c r="N284" i="10" s="1"/>
  <c r="P352" i="10"/>
  <c r="M352" i="10"/>
  <c r="N352" i="10" s="1"/>
  <c r="K419" i="10"/>
  <c r="P400" i="10"/>
  <c r="M400" i="10"/>
  <c r="N400" i="10" s="1"/>
  <c r="T230" i="2"/>
  <c r="I230" i="2"/>
  <c r="L230" i="2" s="1"/>
  <c r="Q230" i="2" s="1"/>
  <c r="S230" i="2" s="1"/>
  <c r="U230" i="2"/>
  <c r="T269" i="2"/>
  <c r="T288" i="2" s="1"/>
  <c r="I269" i="2"/>
  <c r="L269" i="2" s="1"/>
  <c r="Q269" i="2" s="1"/>
  <c r="S269" i="2" s="1"/>
  <c r="U269" i="2"/>
  <c r="T406" i="2"/>
  <c r="I406" i="2"/>
  <c r="L406" i="2" s="1"/>
  <c r="Q406" i="2" s="1"/>
  <c r="S406" i="2" s="1"/>
  <c r="T409" i="2"/>
  <c r="P409" i="2"/>
  <c r="R409" i="2" s="1"/>
  <c r="T279" i="2"/>
  <c r="I279" i="2"/>
  <c r="L279" i="2" s="1"/>
  <c r="Q279" i="2" s="1"/>
  <c r="S279" i="2" s="1"/>
  <c r="U279" i="2"/>
  <c r="U314" i="2"/>
  <c r="T318" i="2"/>
  <c r="I318" i="2"/>
  <c r="L318" i="2" s="1"/>
  <c r="Q318" i="2" s="1"/>
  <c r="S318" i="2" s="1"/>
  <c r="U318" i="2"/>
  <c r="T354" i="2"/>
  <c r="P354" i="2"/>
  <c r="R354" i="2" s="1"/>
  <c r="T357" i="2"/>
  <c r="I357" i="2"/>
  <c r="L357" i="2" s="1"/>
  <c r="Q357" i="2" s="1"/>
  <c r="S357" i="2" s="1"/>
  <c r="P246" i="10"/>
  <c r="M246" i="10"/>
  <c r="N246" i="10" s="1"/>
  <c r="P248" i="10"/>
  <c r="M248" i="10"/>
  <c r="N248" i="10" s="1"/>
  <c r="P264" i="10"/>
  <c r="M264" i="10"/>
  <c r="N264" i="10" s="1"/>
  <c r="M271" i="10"/>
  <c r="N271" i="10" s="1"/>
  <c r="P271" i="10"/>
  <c r="P288" i="10"/>
  <c r="M288" i="10"/>
  <c r="N288" i="10" s="1"/>
  <c r="P290" i="10"/>
  <c r="M290" i="10"/>
  <c r="N290" i="10" s="1"/>
  <c r="P306" i="10"/>
  <c r="M306" i="10"/>
  <c r="N306" i="10" s="1"/>
  <c r="P308" i="10"/>
  <c r="M308" i="10"/>
  <c r="N308" i="10" s="1"/>
  <c r="P322" i="10"/>
  <c r="M322" i="10"/>
  <c r="N322" i="10" s="1"/>
  <c r="P324" i="10"/>
  <c r="M324" i="10"/>
  <c r="N324" i="10" s="1"/>
  <c r="P334" i="10"/>
  <c r="M334" i="10"/>
  <c r="N334" i="10" s="1"/>
  <c r="P360" i="10"/>
  <c r="M360" i="10"/>
  <c r="N360" i="10" s="1"/>
  <c r="M395" i="10"/>
  <c r="N395" i="10" s="1"/>
  <c r="P395" i="10"/>
  <c r="M397" i="10"/>
  <c r="N397" i="10" s="1"/>
  <c r="P397" i="10"/>
  <c r="P96" i="10"/>
  <c r="P99" i="10"/>
  <c r="M100" i="10"/>
  <c r="N100" i="10" s="1"/>
  <c r="P104" i="10"/>
  <c r="P107" i="10"/>
  <c r="M108" i="10"/>
  <c r="N108" i="10" s="1"/>
  <c r="P112" i="10"/>
  <c r="P115" i="10"/>
  <c r="M116" i="10"/>
  <c r="N116" i="10" s="1"/>
  <c r="P120" i="10"/>
  <c r="P123" i="10"/>
  <c r="M124" i="10"/>
  <c r="N124" i="10" s="1"/>
  <c r="M138" i="10"/>
  <c r="N138" i="10" s="1"/>
  <c r="P142" i="10"/>
  <c r="P148" i="10"/>
  <c r="P184" i="10"/>
  <c r="P194" i="10"/>
  <c r="M194" i="10"/>
  <c r="N194" i="10" s="1"/>
  <c r="P270" i="10"/>
  <c r="M270" i="10"/>
  <c r="N270" i="10" s="1"/>
  <c r="K377" i="10"/>
  <c r="M351" i="10"/>
  <c r="N351" i="10" s="1"/>
  <c r="P351" i="10"/>
  <c r="M353" i="10"/>
  <c r="N353" i="10" s="1"/>
  <c r="P353" i="10"/>
  <c r="P364" i="10"/>
  <c r="M364" i="10"/>
  <c r="N364" i="10" s="1"/>
  <c r="P366" i="10"/>
  <c r="M366" i="10"/>
  <c r="N366" i="10" s="1"/>
  <c r="P394" i="10"/>
  <c r="M394" i="10"/>
  <c r="N394" i="10" s="1"/>
  <c r="O12" i="11"/>
  <c r="P12" i="11"/>
  <c r="M12" i="11"/>
  <c r="N12" i="11" s="1"/>
  <c r="T226" i="2"/>
  <c r="I226" i="2"/>
  <c r="L226" i="2" s="1"/>
  <c r="Q226" i="2" s="1"/>
  <c r="S226" i="2" s="1"/>
  <c r="T265" i="2"/>
  <c r="I265" i="2"/>
  <c r="L265" i="2" s="1"/>
  <c r="Q265" i="2" s="1"/>
  <c r="S265" i="2" s="1"/>
  <c r="U276" i="2"/>
  <c r="P276" i="2"/>
  <c r="R276" i="2" s="1"/>
  <c r="T410" i="2"/>
  <c r="I410" i="2"/>
  <c r="L410" i="2" s="1"/>
  <c r="Q410" i="2" s="1"/>
  <c r="S410" i="2" s="1"/>
  <c r="P156" i="10"/>
  <c r="P162" i="10"/>
  <c r="P182" i="10"/>
  <c r="P190" i="10"/>
  <c r="P198" i="10"/>
  <c r="P206" i="10"/>
  <c r="P221" i="10"/>
  <c r="P226" i="10"/>
  <c r="P229" i="10"/>
  <c r="P234" i="10"/>
  <c r="P237" i="10"/>
  <c r="P242" i="10"/>
  <c r="P245" i="10"/>
  <c r="P250" i="10"/>
  <c r="K293" i="10"/>
  <c r="P268" i="10"/>
  <c r="P280" i="10"/>
  <c r="P286" i="10"/>
  <c r="P310" i="10"/>
  <c r="P318" i="10"/>
  <c r="P330" i="10"/>
  <c r="P348" i="10"/>
  <c r="P356" i="10"/>
  <c r="P362" i="10"/>
  <c r="P372" i="10"/>
  <c r="P392" i="10"/>
  <c r="P402" i="10"/>
  <c r="M402" i="10"/>
  <c r="N402" i="10" s="1"/>
  <c r="F242" i="2"/>
  <c r="T222" i="2"/>
  <c r="I222" i="2"/>
  <c r="L222" i="2" s="1"/>
  <c r="Q222" i="2" s="1"/>
  <c r="S222" i="2" s="1"/>
  <c r="T238" i="2"/>
  <c r="I238" i="2"/>
  <c r="L238" i="2" s="1"/>
  <c r="Q238" i="2" s="1"/>
  <c r="S238" i="2" s="1"/>
  <c r="T310" i="2"/>
  <c r="I310" i="2"/>
  <c r="L310" i="2" s="1"/>
  <c r="Q310" i="2" s="1"/>
  <c r="S310" i="2" s="1"/>
  <c r="T326" i="2"/>
  <c r="I326" i="2"/>
  <c r="L326" i="2" s="1"/>
  <c r="Q326" i="2" s="1"/>
  <c r="S326" i="2" s="1"/>
  <c r="T359" i="2"/>
  <c r="I359" i="2"/>
  <c r="L359" i="2" s="1"/>
  <c r="Q359" i="2" s="1"/>
  <c r="S359" i="2" s="1"/>
  <c r="T408" i="2"/>
  <c r="I408" i="2"/>
  <c r="L408" i="2" s="1"/>
  <c r="Q408" i="2" s="1"/>
  <c r="S408" i="2" s="1"/>
  <c r="T449" i="2"/>
  <c r="I449" i="2"/>
  <c r="L449" i="2" s="1"/>
  <c r="Q449" i="2" s="1"/>
  <c r="S449" i="2" s="1"/>
  <c r="T459" i="2"/>
  <c r="I459" i="2"/>
  <c r="L459" i="2" s="1"/>
  <c r="Q459" i="2" s="1"/>
  <c r="S459" i="2" s="1"/>
  <c r="K251" i="10"/>
  <c r="P228" i="10"/>
  <c r="P231" i="10"/>
  <c r="P236" i="10"/>
  <c r="P239" i="10"/>
  <c r="P244" i="10"/>
  <c r="P247" i="10"/>
  <c r="P266" i="10"/>
  <c r="P276" i="10"/>
  <c r="P282" i="10"/>
  <c r="P292" i="10"/>
  <c r="K335" i="10"/>
  <c r="P312" i="10"/>
  <c r="P320" i="10"/>
  <c r="P326" i="10"/>
  <c r="P332" i="10"/>
  <c r="P354" i="10"/>
  <c r="P358" i="10"/>
  <c r="P368" i="10"/>
  <c r="P374" i="10"/>
  <c r="P390" i="10"/>
  <c r="P398" i="10"/>
  <c r="T234" i="2"/>
  <c r="I234" i="2"/>
  <c r="L234" i="2" s="1"/>
  <c r="Q234" i="2" s="1"/>
  <c r="S234" i="2" s="1"/>
  <c r="T273" i="2"/>
  <c r="I273" i="2"/>
  <c r="L273" i="2" s="1"/>
  <c r="Q273" i="2" s="1"/>
  <c r="S273" i="2" s="1"/>
  <c r="T283" i="2"/>
  <c r="I283" i="2"/>
  <c r="L283" i="2" s="1"/>
  <c r="Q283" i="2" s="1"/>
  <c r="S283" i="2" s="1"/>
  <c r="T322" i="2"/>
  <c r="I322" i="2"/>
  <c r="L322" i="2" s="1"/>
  <c r="Q322" i="2" s="1"/>
  <c r="S322" i="2" s="1"/>
  <c r="T355" i="2"/>
  <c r="I355" i="2"/>
  <c r="L355" i="2" s="1"/>
  <c r="Q355" i="2" s="1"/>
  <c r="S355" i="2" s="1"/>
  <c r="T400" i="2"/>
  <c r="I400" i="2"/>
  <c r="L400" i="2" s="1"/>
  <c r="Q400" i="2" s="1"/>
  <c r="S400" i="2" s="1"/>
  <c r="T404" i="2"/>
  <c r="T423" i="2" s="1"/>
  <c r="I404" i="2"/>
  <c r="L404" i="2" s="1"/>
  <c r="Q404" i="2" s="1"/>
  <c r="S404" i="2" s="1"/>
  <c r="T445" i="2"/>
  <c r="I445" i="2"/>
  <c r="L445" i="2" s="1"/>
  <c r="Q445" i="2" s="1"/>
  <c r="S445" i="2" s="1"/>
  <c r="T453" i="2"/>
  <c r="I453" i="2"/>
  <c r="L453" i="2" s="1"/>
  <c r="Q453" i="2" s="1"/>
  <c r="S453" i="2" s="1"/>
  <c r="P410" i="10"/>
  <c r="P416" i="10"/>
  <c r="U220" i="2"/>
  <c r="U228" i="2"/>
  <c r="U231" i="2"/>
  <c r="U236" i="2"/>
  <c r="U239" i="2"/>
  <c r="T241" i="2"/>
  <c r="N287" i="2"/>
  <c r="U267" i="2"/>
  <c r="U270" i="2"/>
  <c r="U275" i="2"/>
  <c r="U277" i="2"/>
  <c r="U280" i="2"/>
  <c r="U285" i="2"/>
  <c r="U311" i="2"/>
  <c r="U316" i="2"/>
  <c r="U319" i="2"/>
  <c r="U324" i="2"/>
  <c r="U327" i="2"/>
  <c r="U355" i="2"/>
  <c r="U357" i="2"/>
  <c r="U368" i="2"/>
  <c r="U376" i="2"/>
  <c r="U406" i="2"/>
  <c r="U408" i="2"/>
  <c r="U410" i="2"/>
  <c r="U451" i="2"/>
  <c r="U461" i="2"/>
  <c r="I465" i="2"/>
  <c r="L465" i="2" s="1"/>
  <c r="Q465" i="2" s="1"/>
  <c r="S465" i="2" s="1"/>
  <c r="I12" i="12"/>
  <c r="U13" i="12"/>
  <c r="U14" i="12"/>
  <c r="P408" i="10"/>
  <c r="P418" i="10"/>
  <c r="N197" i="2"/>
  <c r="N242" i="2"/>
  <c r="U224" i="2"/>
  <c r="U232" i="2"/>
  <c r="U235" i="2"/>
  <c r="U240" i="2"/>
  <c r="U271" i="2"/>
  <c r="U281" i="2"/>
  <c r="U284" i="2"/>
  <c r="N332" i="2"/>
  <c r="U312" i="2"/>
  <c r="U315" i="2"/>
  <c r="U320" i="2"/>
  <c r="U323" i="2"/>
  <c r="U328" i="2"/>
  <c r="U359" i="2"/>
  <c r="U370" i="2"/>
  <c r="U374" i="2"/>
  <c r="U403" i="2"/>
  <c r="U404" i="2"/>
  <c r="U412" i="2"/>
  <c r="U447" i="2"/>
  <c r="U455" i="2"/>
  <c r="U457" i="2"/>
  <c r="U12" i="12"/>
  <c r="I13" i="12"/>
  <c r="I14" i="12"/>
  <c r="U464" i="2"/>
  <c r="N467" i="2"/>
  <c r="U463" i="2"/>
  <c r="I463" i="2"/>
  <c r="L463" i="2" s="1"/>
  <c r="Q463" i="2" s="1"/>
  <c r="S463" i="2" s="1"/>
  <c r="P12" i="12"/>
  <c r="R12" i="12" s="1"/>
  <c r="P14" i="12"/>
  <c r="R14" i="12" s="1"/>
  <c r="P13" i="12"/>
  <c r="R13" i="12" s="1"/>
  <c r="R444" i="2"/>
  <c r="T444" i="2"/>
  <c r="P446" i="2"/>
  <c r="R446" i="2" s="1"/>
  <c r="T448" i="2"/>
  <c r="P450" i="2"/>
  <c r="R450" i="2" s="1"/>
  <c r="P452" i="2"/>
  <c r="R452" i="2" s="1"/>
  <c r="P456" i="2"/>
  <c r="R456" i="2" s="1"/>
  <c r="T460" i="2"/>
  <c r="P462" i="2"/>
  <c r="R462" i="2" s="1"/>
  <c r="T462" i="2"/>
  <c r="P464" i="2"/>
  <c r="R464" i="2" s="1"/>
  <c r="T464" i="2"/>
  <c r="I444" i="2"/>
  <c r="L444" i="2" s="1"/>
  <c r="Q444" i="2" s="1"/>
  <c r="U444" i="2"/>
  <c r="I446" i="2"/>
  <c r="L446" i="2" s="1"/>
  <c r="Q446" i="2" s="1"/>
  <c r="S446" i="2" s="1"/>
  <c r="U446" i="2"/>
  <c r="I448" i="2"/>
  <c r="L448" i="2" s="1"/>
  <c r="Q448" i="2" s="1"/>
  <c r="S448" i="2" s="1"/>
  <c r="U448" i="2"/>
  <c r="I450" i="2"/>
  <c r="L450" i="2" s="1"/>
  <c r="Q450" i="2" s="1"/>
  <c r="S450" i="2" s="1"/>
  <c r="U450" i="2"/>
  <c r="I452" i="2"/>
  <c r="L452" i="2" s="1"/>
  <c r="Q452" i="2" s="1"/>
  <c r="S452" i="2" s="1"/>
  <c r="U452" i="2"/>
  <c r="I454" i="2"/>
  <c r="L454" i="2" s="1"/>
  <c r="Q454" i="2" s="1"/>
  <c r="S454" i="2" s="1"/>
  <c r="U454" i="2"/>
  <c r="I456" i="2"/>
  <c r="L456" i="2" s="1"/>
  <c r="Q456" i="2" s="1"/>
  <c r="S456" i="2" s="1"/>
  <c r="I458" i="2"/>
  <c r="L458" i="2" s="1"/>
  <c r="Q458" i="2" s="1"/>
  <c r="S458" i="2" s="1"/>
  <c r="U458" i="2"/>
  <c r="I460" i="2"/>
  <c r="L460" i="2" s="1"/>
  <c r="Q460" i="2" s="1"/>
  <c r="S460" i="2" s="1"/>
  <c r="U460" i="2"/>
  <c r="I462" i="2"/>
  <c r="L462" i="2" s="1"/>
  <c r="Q462" i="2" s="1"/>
  <c r="S462" i="2" s="1"/>
  <c r="I464" i="2"/>
  <c r="L464" i="2" s="1"/>
  <c r="Q464" i="2" s="1"/>
  <c r="S464" i="2" s="1"/>
  <c r="I466" i="2"/>
  <c r="L466" i="2" s="1"/>
  <c r="Q466" i="2" s="1"/>
  <c r="S466" i="2" s="1"/>
  <c r="U466" i="2"/>
  <c r="P445" i="2"/>
  <c r="R445" i="2" s="1"/>
  <c r="P447" i="2"/>
  <c r="R447" i="2" s="1"/>
  <c r="P449" i="2"/>
  <c r="R449" i="2" s="1"/>
  <c r="P451" i="2"/>
  <c r="R451" i="2" s="1"/>
  <c r="P453" i="2"/>
  <c r="R453" i="2" s="1"/>
  <c r="P455" i="2"/>
  <c r="R455" i="2" s="1"/>
  <c r="P457" i="2"/>
  <c r="R457" i="2" s="1"/>
  <c r="P459" i="2"/>
  <c r="R459" i="2" s="1"/>
  <c r="P461" i="2"/>
  <c r="R461" i="2" s="1"/>
  <c r="P463" i="2"/>
  <c r="R463" i="2" s="1"/>
  <c r="P465" i="2"/>
  <c r="R465" i="2" s="1"/>
  <c r="T465" i="2"/>
  <c r="F467" i="2"/>
  <c r="P454" i="2"/>
  <c r="R454" i="2" s="1"/>
  <c r="P458" i="2"/>
  <c r="R458" i="2" s="1"/>
  <c r="P466" i="2"/>
  <c r="R466" i="2" s="1"/>
  <c r="R399" i="2"/>
  <c r="T405" i="2"/>
  <c r="U411" i="2"/>
  <c r="I411" i="2"/>
  <c r="L411" i="2" s="1"/>
  <c r="Q411" i="2" s="1"/>
  <c r="S411" i="2" s="1"/>
  <c r="U419" i="2"/>
  <c r="I419" i="2"/>
  <c r="L419" i="2" s="1"/>
  <c r="Q419" i="2" s="1"/>
  <c r="S419" i="2" s="1"/>
  <c r="I399" i="2"/>
  <c r="L399" i="2" s="1"/>
  <c r="Q399" i="2" s="1"/>
  <c r="U407" i="2"/>
  <c r="I407" i="2"/>
  <c r="L407" i="2" s="1"/>
  <c r="Q407" i="2" s="1"/>
  <c r="S407" i="2" s="1"/>
  <c r="P411" i="2"/>
  <c r="R411" i="2" s="1"/>
  <c r="U415" i="2"/>
  <c r="I415" i="2"/>
  <c r="L415" i="2" s="1"/>
  <c r="Q415" i="2" s="1"/>
  <c r="S415" i="2" s="1"/>
  <c r="P419" i="2"/>
  <c r="R419" i="2" s="1"/>
  <c r="F422" i="2"/>
  <c r="I405" i="2"/>
  <c r="L405" i="2" s="1"/>
  <c r="Q405" i="2" s="1"/>
  <c r="S405" i="2" s="1"/>
  <c r="U413" i="2"/>
  <c r="I413" i="2"/>
  <c r="L413" i="2" s="1"/>
  <c r="Q413" i="2" s="1"/>
  <c r="S413" i="2" s="1"/>
  <c r="U421" i="2"/>
  <c r="I421" i="2"/>
  <c r="L421" i="2" s="1"/>
  <c r="Q421" i="2" s="1"/>
  <c r="S421" i="2" s="1"/>
  <c r="U399" i="2"/>
  <c r="U400" i="2"/>
  <c r="N422" i="2"/>
  <c r="P405" i="2"/>
  <c r="R405" i="2" s="1"/>
  <c r="U409" i="2"/>
  <c r="I409" i="2"/>
  <c r="L409" i="2" s="1"/>
  <c r="Q409" i="2" s="1"/>
  <c r="S409" i="2" s="1"/>
  <c r="T411" i="2"/>
  <c r="P413" i="2"/>
  <c r="R413" i="2" s="1"/>
  <c r="U417" i="2"/>
  <c r="I417" i="2"/>
  <c r="L417" i="2" s="1"/>
  <c r="Q417" i="2" s="1"/>
  <c r="S417" i="2" s="1"/>
  <c r="T419" i="2"/>
  <c r="P421" i="2"/>
  <c r="R421" i="2" s="1"/>
  <c r="P400" i="2"/>
  <c r="R400" i="2" s="1"/>
  <c r="P402" i="2"/>
  <c r="R402" i="2" s="1"/>
  <c r="P404" i="2"/>
  <c r="R404" i="2" s="1"/>
  <c r="P406" i="2"/>
  <c r="R406" i="2" s="1"/>
  <c r="P408" i="2"/>
  <c r="R408" i="2" s="1"/>
  <c r="P410" i="2"/>
  <c r="R410" i="2" s="1"/>
  <c r="P412" i="2"/>
  <c r="R412" i="2" s="1"/>
  <c r="P414" i="2"/>
  <c r="R414" i="2" s="1"/>
  <c r="P416" i="2"/>
  <c r="R416" i="2" s="1"/>
  <c r="P418" i="2"/>
  <c r="R418" i="2" s="1"/>
  <c r="P420" i="2"/>
  <c r="R420" i="2" s="1"/>
  <c r="I354" i="2"/>
  <c r="L354" i="2" s="1"/>
  <c r="Q354" i="2" s="1"/>
  <c r="F377" i="2"/>
  <c r="U354" i="2"/>
  <c r="U362" i="2"/>
  <c r="I362" i="2"/>
  <c r="L362" i="2" s="1"/>
  <c r="Q362" i="2" s="1"/>
  <c r="S362" i="2" s="1"/>
  <c r="U358" i="2"/>
  <c r="I358" i="2"/>
  <c r="L358" i="2" s="1"/>
  <c r="Q358" i="2" s="1"/>
  <c r="S358" i="2" s="1"/>
  <c r="U366" i="2"/>
  <c r="I366" i="2"/>
  <c r="L366" i="2" s="1"/>
  <c r="Q366" i="2" s="1"/>
  <c r="S366" i="2" s="1"/>
  <c r="U360" i="2"/>
  <c r="I360" i="2"/>
  <c r="L360" i="2" s="1"/>
  <c r="Q360" i="2" s="1"/>
  <c r="S360" i="2" s="1"/>
  <c r="I356" i="2"/>
  <c r="L356" i="2" s="1"/>
  <c r="Q356" i="2" s="1"/>
  <c r="S356" i="2" s="1"/>
  <c r="U356" i="2"/>
  <c r="T358" i="2"/>
  <c r="P360" i="2"/>
  <c r="R360" i="2" s="1"/>
  <c r="U364" i="2"/>
  <c r="I364" i="2"/>
  <c r="L364" i="2" s="1"/>
  <c r="Q364" i="2" s="1"/>
  <c r="S364" i="2" s="1"/>
  <c r="T366" i="2"/>
  <c r="P368" i="2"/>
  <c r="R368" i="2" s="1"/>
  <c r="T368" i="2"/>
  <c r="P370" i="2"/>
  <c r="R370" i="2" s="1"/>
  <c r="T370" i="2"/>
  <c r="P374" i="2"/>
  <c r="R374" i="2" s="1"/>
  <c r="T374" i="2"/>
  <c r="I372" i="2"/>
  <c r="L372" i="2" s="1"/>
  <c r="Q372" i="2" s="1"/>
  <c r="S372" i="2" s="1"/>
  <c r="U372" i="2"/>
  <c r="I376" i="2"/>
  <c r="L376" i="2" s="1"/>
  <c r="Q376" i="2" s="1"/>
  <c r="S376" i="2" s="1"/>
  <c r="P355" i="2"/>
  <c r="R355" i="2" s="1"/>
  <c r="P357" i="2"/>
  <c r="R357" i="2" s="1"/>
  <c r="P359" i="2"/>
  <c r="R359" i="2" s="1"/>
  <c r="P361" i="2"/>
  <c r="R361" i="2" s="1"/>
  <c r="P363" i="2"/>
  <c r="R363" i="2" s="1"/>
  <c r="P365" i="2"/>
  <c r="R365" i="2" s="1"/>
  <c r="P367" i="2"/>
  <c r="R367" i="2" s="1"/>
  <c r="P369" i="2"/>
  <c r="R369" i="2" s="1"/>
  <c r="P371" i="2"/>
  <c r="R371" i="2" s="1"/>
  <c r="P373" i="2"/>
  <c r="R373" i="2" s="1"/>
  <c r="P375" i="2"/>
  <c r="R375" i="2" s="1"/>
  <c r="P372" i="2"/>
  <c r="R372" i="2" s="1"/>
  <c r="P376" i="2"/>
  <c r="R376" i="2" s="1"/>
  <c r="T376" i="2"/>
  <c r="I368" i="2"/>
  <c r="L368" i="2" s="1"/>
  <c r="Q368" i="2" s="1"/>
  <c r="S368" i="2" s="1"/>
  <c r="I370" i="2"/>
  <c r="L370" i="2" s="1"/>
  <c r="Q370" i="2" s="1"/>
  <c r="S370" i="2" s="1"/>
  <c r="I374" i="2"/>
  <c r="L374" i="2" s="1"/>
  <c r="Q374" i="2" s="1"/>
  <c r="S374" i="2" s="1"/>
  <c r="N377" i="2"/>
  <c r="P309" i="2"/>
  <c r="T309" i="2"/>
  <c r="P311" i="2"/>
  <c r="R311" i="2" s="1"/>
  <c r="T311" i="2"/>
  <c r="P313" i="2"/>
  <c r="R313" i="2" s="1"/>
  <c r="T313" i="2"/>
  <c r="P315" i="2"/>
  <c r="R315" i="2" s="1"/>
  <c r="T315" i="2"/>
  <c r="P317" i="2"/>
  <c r="R317" i="2" s="1"/>
  <c r="T317" i="2"/>
  <c r="P319" i="2"/>
  <c r="R319" i="2" s="1"/>
  <c r="T319" i="2"/>
  <c r="P321" i="2"/>
  <c r="R321" i="2" s="1"/>
  <c r="T321" i="2"/>
  <c r="P323" i="2"/>
  <c r="R323" i="2" s="1"/>
  <c r="T323" i="2"/>
  <c r="P325" i="2"/>
  <c r="R325" i="2" s="1"/>
  <c r="T325" i="2"/>
  <c r="P327" i="2"/>
  <c r="R327" i="2" s="1"/>
  <c r="T327" i="2"/>
  <c r="P329" i="2"/>
  <c r="R329" i="2" s="1"/>
  <c r="T329" i="2"/>
  <c r="P331" i="2"/>
  <c r="R331" i="2" s="1"/>
  <c r="T331" i="2"/>
  <c r="I309" i="2"/>
  <c r="L309" i="2" s="1"/>
  <c r="Q309" i="2" s="1"/>
  <c r="U309" i="2"/>
  <c r="I311" i="2"/>
  <c r="L311" i="2" s="1"/>
  <c r="Q311" i="2" s="1"/>
  <c r="S311" i="2" s="1"/>
  <c r="I313" i="2"/>
  <c r="L313" i="2" s="1"/>
  <c r="Q313" i="2" s="1"/>
  <c r="S313" i="2" s="1"/>
  <c r="I315" i="2"/>
  <c r="L315" i="2" s="1"/>
  <c r="Q315" i="2" s="1"/>
  <c r="S315" i="2" s="1"/>
  <c r="I317" i="2"/>
  <c r="L317" i="2" s="1"/>
  <c r="Q317" i="2" s="1"/>
  <c r="S317" i="2" s="1"/>
  <c r="I319" i="2"/>
  <c r="L319" i="2" s="1"/>
  <c r="Q319" i="2" s="1"/>
  <c r="S319" i="2" s="1"/>
  <c r="I321" i="2"/>
  <c r="L321" i="2" s="1"/>
  <c r="Q321" i="2" s="1"/>
  <c r="S321" i="2" s="1"/>
  <c r="I323" i="2"/>
  <c r="L323" i="2" s="1"/>
  <c r="Q323" i="2" s="1"/>
  <c r="S323" i="2" s="1"/>
  <c r="I325" i="2"/>
  <c r="L325" i="2" s="1"/>
  <c r="Q325" i="2" s="1"/>
  <c r="S325" i="2" s="1"/>
  <c r="I327" i="2"/>
  <c r="L327" i="2" s="1"/>
  <c r="Q327" i="2" s="1"/>
  <c r="S327" i="2" s="1"/>
  <c r="I329" i="2"/>
  <c r="L329" i="2" s="1"/>
  <c r="Q329" i="2" s="1"/>
  <c r="S329" i="2" s="1"/>
  <c r="I331" i="2"/>
  <c r="L331" i="2" s="1"/>
  <c r="Q331" i="2" s="1"/>
  <c r="S331" i="2" s="1"/>
  <c r="P310" i="2"/>
  <c r="R310" i="2" s="1"/>
  <c r="P312" i="2"/>
  <c r="R312" i="2" s="1"/>
  <c r="P314" i="2"/>
  <c r="R314" i="2" s="1"/>
  <c r="P316" i="2"/>
  <c r="R316" i="2" s="1"/>
  <c r="P318" i="2"/>
  <c r="R318" i="2" s="1"/>
  <c r="P320" i="2"/>
  <c r="R320" i="2" s="1"/>
  <c r="P322" i="2"/>
  <c r="R322" i="2" s="1"/>
  <c r="P324" i="2"/>
  <c r="R324" i="2" s="1"/>
  <c r="P326" i="2"/>
  <c r="R326" i="2" s="1"/>
  <c r="P328" i="2"/>
  <c r="R328" i="2" s="1"/>
  <c r="P330" i="2"/>
  <c r="R330" i="2" s="1"/>
  <c r="T330" i="2"/>
  <c r="P270" i="2"/>
  <c r="R270" i="2" s="1"/>
  <c r="T270" i="2"/>
  <c r="T287" i="2" s="1"/>
  <c r="T274" i="2"/>
  <c r="T276" i="2"/>
  <c r="P278" i="2"/>
  <c r="R278" i="2" s="1"/>
  <c r="T278" i="2"/>
  <c r="P280" i="2"/>
  <c r="R280" i="2" s="1"/>
  <c r="T280" i="2"/>
  <c r="P282" i="2"/>
  <c r="R282" i="2" s="1"/>
  <c r="T282" i="2"/>
  <c r="P284" i="2"/>
  <c r="R284" i="2" s="1"/>
  <c r="T284" i="2"/>
  <c r="P286" i="2"/>
  <c r="R286" i="2" s="1"/>
  <c r="T286" i="2"/>
  <c r="I264" i="2"/>
  <c r="L264" i="2" s="1"/>
  <c r="Q264" i="2" s="1"/>
  <c r="U264" i="2"/>
  <c r="I266" i="2"/>
  <c r="L266" i="2" s="1"/>
  <c r="Q266" i="2" s="1"/>
  <c r="S266" i="2" s="1"/>
  <c r="U266" i="2"/>
  <c r="I268" i="2"/>
  <c r="L268" i="2" s="1"/>
  <c r="Q268" i="2" s="1"/>
  <c r="S268" i="2" s="1"/>
  <c r="U268" i="2"/>
  <c r="I270" i="2"/>
  <c r="L270" i="2" s="1"/>
  <c r="Q270" i="2" s="1"/>
  <c r="S270" i="2" s="1"/>
  <c r="I272" i="2"/>
  <c r="L272" i="2" s="1"/>
  <c r="Q272" i="2" s="1"/>
  <c r="S272" i="2" s="1"/>
  <c r="U272" i="2"/>
  <c r="I274" i="2"/>
  <c r="L274" i="2" s="1"/>
  <c r="Q274" i="2" s="1"/>
  <c r="S274" i="2" s="1"/>
  <c r="U274" i="2"/>
  <c r="I276" i="2"/>
  <c r="L276" i="2" s="1"/>
  <c r="Q276" i="2" s="1"/>
  <c r="S276" i="2" s="1"/>
  <c r="I278" i="2"/>
  <c r="L278" i="2" s="1"/>
  <c r="Q278" i="2" s="1"/>
  <c r="S278" i="2" s="1"/>
  <c r="I280" i="2"/>
  <c r="L280" i="2" s="1"/>
  <c r="Q280" i="2" s="1"/>
  <c r="S280" i="2" s="1"/>
  <c r="I282" i="2"/>
  <c r="L282" i="2" s="1"/>
  <c r="Q282" i="2" s="1"/>
  <c r="S282" i="2" s="1"/>
  <c r="I284" i="2"/>
  <c r="L284" i="2" s="1"/>
  <c r="Q284" i="2" s="1"/>
  <c r="S284" i="2" s="1"/>
  <c r="I286" i="2"/>
  <c r="L286" i="2" s="1"/>
  <c r="Q286" i="2" s="1"/>
  <c r="S286" i="2" s="1"/>
  <c r="P265" i="2"/>
  <c r="R265" i="2" s="1"/>
  <c r="P267" i="2"/>
  <c r="R267" i="2" s="1"/>
  <c r="P269" i="2"/>
  <c r="R269" i="2" s="1"/>
  <c r="P271" i="2"/>
  <c r="R271" i="2" s="1"/>
  <c r="P273" i="2"/>
  <c r="R273" i="2" s="1"/>
  <c r="P275" i="2"/>
  <c r="R275" i="2" s="1"/>
  <c r="P277" i="2"/>
  <c r="R277" i="2" s="1"/>
  <c r="P279" i="2"/>
  <c r="R279" i="2" s="1"/>
  <c r="P281" i="2"/>
  <c r="R281" i="2" s="1"/>
  <c r="P283" i="2"/>
  <c r="R283" i="2" s="1"/>
  <c r="P285" i="2"/>
  <c r="R285" i="2" s="1"/>
  <c r="F287" i="2"/>
  <c r="P264" i="2"/>
  <c r="P266" i="2"/>
  <c r="R266" i="2" s="1"/>
  <c r="P268" i="2"/>
  <c r="R268" i="2" s="1"/>
  <c r="P272" i="2"/>
  <c r="R272" i="2" s="1"/>
  <c r="T219" i="2"/>
  <c r="P221" i="2"/>
  <c r="R221" i="2" s="1"/>
  <c r="T223" i="2"/>
  <c r="P229" i="2"/>
  <c r="R229" i="2" s="1"/>
  <c r="T229" i="2"/>
  <c r="P231" i="2"/>
  <c r="R231" i="2" s="1"/>
  <c r="T231" i="2"/>
  <c r="P235" i="2"/>
  <c r="R235" i="2" s="1"/>
  <c r="T235" i="2"/>
  <c r="P237" i="2"/>
  <c r="R237" i="2" s="1"/>
  <c r="P239" i="2"/>
  <c r="R239" i="2" s="1"/>
  <c r="T239" i="2"/>
  <c r="I219" i="2"/>
  <c r="L219" i="2" s="1"/>
  <c r="Q219" i="2" s="1"/>
  <c r="U219" i="2"/>
  <c r="I221" i="2"/>
  <c r="L221" i="2" s="1"/>
  <c r="Q221" i="2" s="1"/>
  <c r="S221" i="2" s="1"/>
  <c r="U221" i="2"/>
  <c r="I223" i="2"/>
  <c r="L223" i="2" s="1"/>
  <c r="Q223" i="2" s="1"/>
  <c r="S223" i="2" s="1"/>
  <c r="U223" i="2"/>
  <c r="I225" i="2"/>
  <c r="L225" i="2" s="1"/>
  <c r="Q225" i="2" s="1"/>
  <c r="S225" i="2" s="1"/>
  <c r="U225" i="2"/>
  <c r="I227" i="2"/>
  <c r="L227" i="2" s="1"/>
  <c r="Q227" i="2" s="1"/>
  <c r="S227" i="2" s="1"/>
  <c r="U227" i="2"/>
  <c r="I229" i="2"/>
  <c r="L229" i="2" s="1"/>
  <c r="Q229" i="2" s="1"/>
  <c r="S229" i="2" s="1"/>
  <c r="I231" i="2"/>
  <c r="L231" i="2" s="1"/>
  <c r="Q231" i="2" s="1"/>
  <c r="S231" i="2" s="1"/>
  <c r="I233" i="2"/>
  <c r="L233" i="2" s="1"/>
  <c r="Q233" i="2" s="1"/>
  <c r="S233" i="2" s="1"/>
  <c r="U233" i="2"/>
  <c r="I235" i="2"/>
  <c r="L235" i="2" s="1"/>
  <c r="Q235" i="2" s="1"/>
  <c r="S235" i="2" s="1"/>
  <c r="I237" i="2"/>
  <c r="L237" i="2" s="1"/>
  <c r="Q237" i="2" s="1"/>
  <c r="S237" i="2" s="1"/>
  <c r="U237" i="2"/>
  <c r="I239" i="2"/>
  <c r="L239" i="2" s="1"/>
  <c r="Q239" i="2" s="1"/>
  <c r="S239" i="2" s="1"/>
  <c r="I241" i="2"/>
  <c r="L241" i="2" s="1"/>
  <c r="Q241" i="2" s="1"/>
  <c r="S241" i="2" s="1"/>
  <c r="U241" i="2"/>
  <c r="P225" i="2"/>
  <c r="R225" i="2" s="1"/>
  <c r="P227" i="2"/>
  <c r="R227" i="2" s="1"/>
  <c r="R219" i="2"/>
  <c r="P220" i="2"/>
  <c r="R220" i="2" s="1"/>
  <c r="P222" i="2"/>
  <c r="R222" i="2" s="1"/>
  <c r="P224" i="2"/>
  <c r="R224" i="2" s="1"/>
  <c r="P226" i="2"/>
  <c r="R226" i="2" s="1"/>
  <c r="P228" i="2"/>
  <c r="R228" i="2" s="1"/>
  <c r="P230" i="2"/>
  <c r="R230" i="2" s="1"/>
  <c r="P232" i="2"/>
  <c r="R232" i="2" s="1"/>
  <c r="P234" i="2"/>
  <c r="R234" i="2" s="1"/>
  <c r="P236" i="2"/>
  <c r="R236" i="2" s="1"/>
  <c r="P238" i="2"/>
  <c r="R238" i="2" s="1"/>
  <c r="P240" i="2"/>
  <c r="R240" i="2" s="1"/>
  <c r="T240" i="2"/>
  <c r="P233" i="2"/>
  <c r="R233" i="2" s="1"/>
  <c r="S174" i="2"/>
  <c r="T178" i="2"/>
  <c r="I180" i="2"/>
  <c r="L180" i="2" s="1"/>
  <c r="Q180" i="2" s="1"/>
  <c r="S180" i="2" s="1"/>
  <c r="T180" i="2"/>
  <c r="I182" i="2"/>
  <c r="L182" i="2" s="1"/>
  <c r="Q182" i="2" s="1"/>
  <c r="S182" i="2" s="1"/>
  <c r="T182" i="2"/>
  <c r="I184" i="2"/>
  <c r="L184" i="2" s="1"/>
  <c r="Q184" i="2" s="1"/>
  <c r="S184" i="2" s="1"/>
  <c r="T184" i="2"/>
  <c r="I186" i="2"/>
  <c r="L186" i="2" s="1"/>
  <c r="Q186" i="2" s="1"/>
  <c r="S186" i="2" s="1"/>
  <c r="T186" i="2"/>
  <c r="I188" i="2"/>
  <c r="L188" i="2" s="1"/>
  <c r="Q188" i="2" s="1"/>
  <c r="S188" i="2" s="1"/>
  <c r="T188" i="2"/>
  <c r="I190" i="2"/>
  <c r="L190" i="2" s="1"/>
  <c r="Q190" i="2" s="1"/>
  <c r="S190" i="2" s="1"/>
  <c r="T190" i="2"/>
  <c r="I192" i="2"/>
  <c r="L192" i="2" s="1"/>
  <c r="Q192" i="2" s="1"/>
  <c r="S192" i="2" s="1"/>
  <c r="T192" i="2"/>
  <c r="I194" i="2"/>
  <c r="L194" i="2" s="1"/>
  <c r="Q194" i="2" s="1"/>
  <c r="S194" i="2" s="1"/>
  <c r="T194" i="2"/>
  <c r="I196" i="2"/>
  <c r="L196" i="2" s="1"/>
  <c r="Q196" i="2" s="1"/>
  <c r="S196" i="2" s="1"/>
  <c r="T196" i="2"/>
  <c r="U175" i="2"/>
  <c r="I175" i="2"/>
  <c r="L175" i="2" s="1"/>
  <c r="Q175" i="2" s="1"/>
  <c r="S175" i="2" s="1"/>
  <c r="T175" i="2"/>
  <c r="T176" i="2"/>
  <c r="U178" i="2"/>
  <c r="U180" i="2"/>
  <c r="U182" i="2"/>
  <c r="U184" i="2"/>
  <c r="U186" i="2"/>
  <c r="U188" i="2"/>
  <c r="U190" i="2"/>
  <c r="U192" i="2"/>
  <c r="U194" i="2"/>
  <c r="U196" i="2"/>
  <c r="U177" i="2"/>
  <c r="I177" i="2"/>
  <c r="L177" i="2" s="1"/>
  <c r="Q177" i="2" s="1"/>
  <c r="S177" i="2" s="1"/>
  <c r="F197" i="2"/>
  <c r="P174" i="2"/>
  <c r="U174" i="2"/>
  <c r="U198" i="2" s="1"/>
  <c r="P175" i="2"/>
  <c r="R175" i="2" s="1"/>
  <c r="P176" i="2"/>
  <c r="R176" i="2" s="1"/>
  <c r="P177" i="2"/>
  <c r="R177" i="2" s="1"/>
  <c r="U179" i="2"/>
  <c r="U181" i="2"/>
  <c r="U183" i="2"/>
  <c r="U185" i="2"/>
  <c r="U187" i="2"/>
  <c r="U189" i="2"/>
  <c r="U191" i="2"/>
  <c r="U193" i="2"/>
  <c r="U195" i="2"/>
  <c r="P179" i="2"/>
  <c r="R179" i="2" s="1"/>
  <c r="T179" i="2"/>
  <c r="P181" i="2"/>
  <c r="R181" i="2" s="1"/>
  <c r="T181" i="2"/>
  <c r="P183" i="2"/>
  <c r="R183" i="2" s="1"/>
  <c r="T183" i="2"/>
  <c r="P185" i="2"/>
  <c r="R185" i="2" s="1"/>
  <c r="T185" i="2"/>
  <c r="P187" i="2"/>
  <c r="R187" i="2" s="1"/>
  <c r="T187" i="2"/>
  <c r="P189" i="2"/>
  <c r="R189" i="2" s="1"/>
  <c r="T189" i="2"/>
  <c r="P191" i="2"/>
  <c r="R191" i="2" s="1"/>
  <c r="T191" i="2"/>
  <c r="P193" i="2"/>
  <c r="R193" i="2" s="1"/>
  <c r="T193" i="2"/>
  <c r="P195" i="2"/>
  <c r="R195" i="2" s="1"/>
  <c r="T195" i="2"/>
  <c r="I179" i="2"/>
  <c r="L179" i="2" s="1"/>
  <c r="Q179" i="2" s="1"/>
  <c r="S179" i="2" s="1"/>
  <c r="I181" i="2"/>
  <c r="L181" i="2" s="1"/>
  <c r="Q181" i="2" s="1"/>
  <c r="S181" i="2" s="1"/>
  <c r="I183" i="2"/>
  <c r="L183" i="2" s="1"/>
  <c r="Q183" i="2" s="1"/>
  <c r="S183" i="2" s="1"/>
  <c r="I185" i="2"/>
  <c r="L185" i="2" s="1"/>
  <c r="Q185" i="2" s="1"/>
  <c r="S185" i="2" s="1"/>
  <c r="I187" i="2"/>
  <c r="L187" i="2" s="1"/>
  <c r="Q187" i="2" s="1"/>
  <c r="S187" i="2" s="1"/>
  <c r="I189" i="2"/>
  <c r="L189" i="2" s="1"/>
  <c r="Q189" i="2" s="1"/>
  <c r="S189" i="2" s="1"/>
  <c r="I191" i="2"/>
  <c r="L191" i="2" s="1"/>
  <c r="Q191" i="2" s="1"/>
  <c r="S191" i="2" s="1"/>
  <c r="I193" i="2"/>
  <c r="L193" i="2" s="1"/>
  <c r="Q193" i="2" s="1"/>
  <c r="S193" i="2" s="1"/>
  <c r="I195" i="2"/>
  <c r="L195" i="2" s="1"/>
  <c r="Q195" i="2" s="1"/>
  <c r="S195" i="2" s="1"/>
  <c r="M11" i="11"/>
  <c r="N11" i="11" s="1"/>
  <c r="P11" i="11"/>
  <c r="M13" i="11"/>
  <c r="N13" i="11" s="1"/>
  <c r="P13" i="11"/>
  <c r="M403" i="10"/>
  <c r="N403" i="10" s="1"/>
  <c r="P403" i="10"/>
  <c r="G419" i="10"/>
  <c r="M401" i="10"/>
  <c r="N401" i="10" s="1"/>
  <c r="P401" i="10"/>
  <c r="O403" i="10"/>
  <c r="M405" i="10"/>
  <c r="N405" i="10" s="1"/>
  <c r="P405" i="10"/>
  <c r="M409" i="10"/>
  <c r="N409" i="10" s="1"/>
  <c r="P409" i="10"/>
  <c r="M413" i="10"/>
  <c r="N413" i="10" s="1"/>
  <c r="P413" i="10"/>
  <c r="M417" i="10"/>
  <c r="N417" i="10" s="1"/>
  <c r="P417" i="10"/>
  <c r="M399" i="10"/>
  <c r="N399" i="10" s="1"/>
  <c r="P399" i="10"/>
  <c r="M407" i="10"/>
  <c r="N407" i="10" s="1"/>
  <c r="P407" i="10"/>
  <c r="M411" i="10"/>
  <c r="N411" i="10" s="1"/>
  <c r="P411" i="10"/>
  <c r="M415" i="10"/>
  <c r="N415" i="10" s="1"/>
  <c r="P415" i="10"/>
  <c r="O389" i="10"/>
  <c r="O391" i="10"/>
  <c r="O393" i="10"/>
  <c r="O395" i="10"/>
  <c r="O397" i="10"/>
  <c r="O390" i="10"/>
  <c r="O392" i="10"/>
  <c r="O394" i="10"/>
  <c r="O396" i="10"/>
  <c r="O398" i="10"/>
  <c r="O400" i="10"/>
  <c r="O402" i="10"/>
  <c r="O404" i="10"/>
  <c r="O406" i="10"/>
  <c r="O408" i="10"/>
  <c r="O410" i="10"/>
  <c r="O412" i="10"/>
  <c r="O414" i="10"/>
  <c r="O416" i="10"/>
  <c r="O418" i="10"/>
  <c r="M357" i="10"/>
  <c r="N357" i="10" s="1"/>
  <c r="P357" i="10"/>
  <c r="M361" i="10"/>
  <c r="N361" i="10" s="1"/>
  <c r="P361" i="10"/>
  <c r="M365" i="10"/>
  <c r="N365" i="10" s="1"/>
  <c r="P365" i="10"/>
  <c r="M369" i="10"/>
  <c r="N369" i="10" s="1"/>
  <c r="P369" i="10"/>
  <c r="M373" i="10"/>
  <c r="N373" i="10" s="1"/>
  <c r="P373" i="10"/>
  <c r="G377" i="10"/>
  <c r="O357" i="10"/>
  <c r="M359" i="10"/>
  <c r="N359" i="10" s="1"/>
  <c r="P359" i="10"/>
  <c r="O361" i="10"/>
  <c r="M363" i="10"/>
  <c r="N363" i="10" s="1"/>
  <c r="P363" i="10"/>
  <c r="O365" i="10"/>
  <c r="M367" i="10"/>
  <c r="N367" i="10" s="1"/>
  <c r="P367" i="10"/>
  <c r="O369" i="10"/>
  <c r="M371" i="10"/>
  <c r="N371" i="10" s="1"/>
  <c r="P371" i="10"/>
  <c r="O373" i="10"/>
  <c r="M375" i="10"/>
  <c r="N375" i="10" s="1"/>
  <c r="P375" i="10"/>
  <c r="O347" i="10"/>
  <c r="O349" i="10"/>
  <c r="O351" i="10"/>
  <c r="O353" i="10"/>
  <c r="O355" i="10"/>
  <c r="O348" i="10"/>
  <c r="O350" i="10"/>
  <c r="O352" i="10"/>
  <c r="O354" i="10"/>
  <c r="O356" i="10"/>
  <c r="O358" i="10"/>
  <c r="O360" i="10"/>
  <c r="O362" i="10"/>
  <c r="O364" i="10"/>
  <c r="O366" i="10"/>
  <c r="O368" i="10"/>
  <c r="O370" i="10"/>
  <c r="O372" i="10"/>
  <c r="O374" i="10"/>
  <c r="O376" i="10"/>
  <c r="N305" i="10"/>
  <c r="O305" i="10"/>
  <c r="O307" i="10"/>
  <c r="O309" i="10"/>
  <c r="O321" i="10"/>
  <c r="P305" i="10"/>
  <c r="P307" i="10"/>
  <c r="P309" i="10"/>
  <c r="P311" i="10"/>
  <c r="P313" i="10"/>
  <c r="P315" i="10"/>
  <c r="P317" i="10"/>
  <c r="P319" i="10"/>
  <c r="P321" i="10"/>
  <c r="P323" i="10"/>
  <c r="P325" i="10"/>
  <c r="P327" i="10"/>
  <c r="P329" i="10"/>
  <c r="P331" i="10"/>
  <c r="P333" i="10"/>
  <c r="O313" i="10"/>
  <c r="O317" i="10"/>
  <c r="O323" i="10"/>
  <c r="O329" i="10"/>
  <c r="O331" i="10"/>
  <c r="O333" i="10"/>
  <c r="G335" i="10"/>
  <c r="O306" i="10"/>
  <c r="O308" i="10"/>
  <c r="O310" i="10"/>
  <c r="M311" i="10"/>
  <c r="N311" i="10" s="1"/>
  <c r="O312" i="10"/>
  <c r="O314" i="10"/>
  <c r="M315" i="10"/>
  <c r="N315" i="10" s="1"/>
  <c r="O316" i="10"/>
  <c r="O318" i="10"/>
  <c r="M319" i="10"/>
  <c r="N319" i="10" s="1"/>
  <c r="O320" i="10"/>
  <c r="O322" i="10"/>
  <c r="O324" i="10"/>
  <c r="O326" i="10"/>
  <c r="O328" i="10"/>
  <c r="O330" i="10"/>
  <c r="O332" i="10"/>
  <c r="O334" i="10"/>
  <c r="M273" i="10"/>
  <c r="N273" i="10" s="1"/>
  <c r="P273" i="10"/>
  <c r="M277" i="10"/>
  <c r="N277" i="10" s="1"/>
  <c r="P277" i="10"/>
  <c r="M281" i="10"/>
  <c r="N281" i="10" s="1"/>
  <c r="P281" i="10"/>
  <c r="M285" i="10"/>
  <c r="N285" i="10" s="1"/>
  <c r="P285" i="10"/>
  <c r="M289" i="10"/>
  <c r="N289" i="10" s="1"/>
  <c r="P289" i="10"/>
  <c r="G293" i="10"/>
  <c r="O273" i="10"/>
  <c r="M275" i="10"/>
  <c r="N275" i="10" s="1"/>
  <c r="P275" i="10"/>
  <c r="O277" i="10"/>
  <c r="M279" i="10"/>
  <c r="N279" i="10" s="1"/>
  <c r="P279" i="10"/>
  <c r="O281" i="10"/>
  <c r="M283" i="10"/>
  <c r="N283" i="10" s="1"/>
  <c r="P283" i="10"/>
  <c r="O285" i="10"/>
  <c r="M287" i="10"/>
  <c r="N287" i="10" s="1"/>
  <c r="P287" i="10"/>
  <c r="O289" i="10"/>
  <c r="M291" i="10"/>
  <c r="N291" i="10" s="1"/>
  <c r="P291" i="10"/>
  <c r="O263" i="10"/>
  <c r="O265" i="10"/>
  <c r="O267" i="10"/>
  <c r="O269" i="10"/>
  <c r="O271" i="10"/>
  <c r="O264" i="10"/>
  <c r="O266" i="10"/>
  <c r="O268" i="10"/>
  <c r="O270" i="10"/>
  <c r="O272" i="10"/>
  <c r="O274" i="10"/>
  <c r="O276" i="10"/>
  <c r="O278" i="10"/>
  <c r="O280" i="10"/>
  <c r="O282" i="10"/>
  <c r="O284" i="10"/>
  <c r="O286" i="10"/>
  <c r="O288" i="10"/>
  <c r="O290" i="10"/>
  <c r="O292" i="10"/>
  <c r="O223" i="10"/>
  <c r="O227" i="10"/>
  <c r="O229" i="10"/>
  <c r="O239" i="10"/>
  <c r="O243" i="10"/>
  <c r="O245" i="10"/>
  <c r="O249" i="10"/>
  <c r="G251" i="10"/>
  <c r="P223" i="10"/>
  <c r="P225" i="10"/>
  <c r="P227" i="10"/>
  <c r="M221" i="10"/>
  <c r="O222" i="10"/>
  <c r="O224" i="10"/>
  <c r="M225" i="10"/>
  <c r="N225" i="10" s="1"/>
  <c r="O226" i="10"/>
  <c r="O228" i="10"/>
  <c r="M229" i="10"/>
  <c r="N229" i="10" s="1"/>
  <c r="O230" i="10"/>
  <c r="M231" i="10"/>
  <c r="N231" i="10" s="1"/>
  <c r="O232" i="10"/>
  <c r="M233" i="10"/>
  <c r="N233" i="10" s="1"/>
  <c r="O234" i="10"/>
  <c r="M235" i="10"/>
  <c r="N235" i="10" s="1"/>
  <c r="O236" i="10"/>
  <c r="M237" i="10"/>
  <c r="N237" i="10" s="1"/>
  <c r="O238" i="10"/>
  <c r="M239" i="10"/>
  <c r="N239" i="10" s="1"/>
  <c r="O240" i="10"/>
  <c r="M241" i="10"/>
  <c r="N241" i="10" s="1"/>
  <c r="O242" i="10"/>
  <c r="M243" i="10"/>
  <c r="N243" i="10" s="1"/>
  <c r="O244" i="10"/>
  <c r="M245" i="10"/>
  <c r="N245" i="10" s="1"/>
  <c r="O246" i="10"/>
  <c r="M247" i="10"/>
  <c r="N247" i="10" s="1"/>
  <c r="O248" i="10"/>
  <c r="M249" i="10"/>
  <c r="N249" i="10" s="1"/>
  <c r="O250" i="10"/>
  <c r="O221" i="10"/>
  <c r="O231" i="10"/>
  <c r="O233" i="10"/>
  <c r="O235" i="10"/>
  <c r="O237" i="10"/>
  <c r="O241" i="10"/>
  <c r="O247" i="10"/>
  <c r="N179" i="10"/>
  <c r="O179" i="10"/>
  <c r="O183" i="10"/>
  <c r="O185" i="10"/>
  <c r="O197" i="10"/>
  <c r="O199" i="10"/>
  <c r="O201" i="10"/>
  <c r="O205" i="10"/>
  <c r="O207" i="10"/>
  <c r="G209" i="10"/>
  <c r="P179" i="10"/>
  <c r="P181" i="10"/>
  <c r="P183" i="10"/>
  <c r="P185" i="10"/>
  <c r="P187" i="10"/>
  <c r="P189" i="10"/>
  <c r="P191" i="10"/>
  <c r="P193" i="10"/>
  <c r="P195" i="10"/>
  <c r="P197" i="10"/>
  <c r="P199" i="10"/>
  <c r="P201" i="10"/>
  <c r="P203" i="10"/>
  <c r="P205" i="10"/>
  <c r="P207" i="10"/>
  <c r="O180" i="10"/>
  <c r="M181" i="10"/>
  <c r="N181" i="10" s="1"/>
  <c r="O182" i="10"/>
  <c r="O184" i="10"/>
  <c r="O186" i="10"/>
  <c r="M187" i="10"/>
  <c r="N187" i="10" s="1"/>
  <c r="O188" i="10"/>
  <c r="M189" i="10"/>
  <c r="N189" i="10" s="1"/>
  <c r="O190" i="10"/>
  <c r="M191" i="10"/>
  <c r="N191" i="10" s="1"/>
  <c r="O192" i="10"/>
  <c r="M193" i="10"/>
  <c r="N193" i="10" s="1"/>
  <c r="O194" i="10"/>
  <c r="M195" i="10"/>
  <c r="N195" i="10" s="1"/>
  <c r="O196" i="10"/>
  <c r="O198" i="10"/>
  <c r="O200" i="10"/>
  <c r="O202" i="10"/>
  <c r="M203" i="10"/>
  <c r="N203" i="10" s="1"/>
  <c r="O204" i="10"/>
  <c r="O206" i="10"/>
  <c r="O208" i="10"/>
  <c r="M149" i="10"/>
  <c r="N149" i="10" s="1"/>
  <c r="P149" i="10"/>
  <c r="M153" i="10"/>
  <c r="N153" i="10" s="1"/>
  <c r="P153" i="10"/>
  <c r="M157" i="10"/>
  <c r="N157" i="10" s="1"/>
  <c r="P157" i="10"/>
  <c r="M161" i="10"/>
  <c r="N161" i="10" s="1"/>
  <c r="P161" i="10"/>
  <c r="M165" i="10"/>
  <c r="N165" i="10" s="1"/>
  <c r="P165" i="10"/>
  <c r="O137" i="10"/>
  <c r="O139" i="10"/>
  <c r="O141" i="10"/>
  <c r="O143" i="10"/>
  <c r="O145" i="10"/>
  <c r="P137" i="10"/>
  <c r="P139" i="10"/>
  <c r="P141" i="10"/>
  <c r="P143" i="10"/>
  <c r="P145" i="10"/>
  <c r="M147" i="10"/>
  <c r="N147" i="10" s="1"/>
  <c r="N167" i="10" s="1"/>
  <c r="P147" i="10"/>
  <c r="O149" i="10"/>
  <c r="M151" i="10"/>
  <c r="N151" i="10" s="1"/>
  <c r="P151" i="10"/>
  <c r="O153" i="10"/>
  <c r="M155" i="10"/>
  <c r="N155" i="10" s="1"/>
  <c r="P155" i="10"/>
  <c r="O157" i="10"/>
  <c r="M159" i="10"/>
  <c r="N159" i="10" s="1"/>
  <c r="P159" i="10"/>
  <c r="O161" i="10"/>
  <c r="M163" i="10"/>
  <c r="N163" i="10" s="1"/>
  <c r="P163" i="10"/>
  <c r="O165" i="10"/>
  <c r="G167" i="10"/>
  <c r="O138" i="10"/>
  <c r="O140" i="10"/>
  <c r="O142" i="10"/>
  <c r="O144" i="10"/>
  <c r="O146" i="10"/>
  <c r="O148" i="10"/>
  <c r="O150" i="10"/>
  <c r="O152" i="10"/>
  <c r="O154" i="10"/>
  <c r="O156" i="10"/>
  <c r="O158" i="10"/>
  <c r="O160" i="10"/>
  <c r="O162" i="10"/>
  <c r="O164" i="10"/>
  <c r="O166" i="10"/>
  <c r="O101" i="10"/>
  <c r="O103" i="10"/>
  <c r="O107" i="10"/>
  <c r="O113" i="10"/>
  <c r="O117" i="10"/>
  <c r="P95" i="10"/>
  <c r="P97" i="10"/>
  <c r="M95" i="10"/>
  <c r="O96" i="10"/>
  <c r="M97" i="10"/>
  <c r="N97" i="10" s="1"/>
  <c r="O98" i="10"/>
  <c r="M99" i="10"/>
  <c r="N99" i="10" s="1"/>
  <c r="O100" i="10"/>
  <c r="M101" i="10"/>
  <c r="N101" i="10" s="1"/>
  <c r="O102" i="10"/>
  <c r="M103" i="10"/>
  <c r="N103" i="10" s="1"/>
  <c r="O104" i="10"/>
  <c r="M105" i="10"/>
  <c r="N105" i="10" s="1"/>
  <c r="O106" i="10"/>
  <c r="M107" i="10"/>
  <c r="N107" i="10" s="1"/>
  <c r="O108" i="10"/>
  <c r="M109" i="10"/>
  <c r="N109" i="10" s="1"/>
  <c r="O110" i="10"/>
  <c r="M111" i="10"/>
  <c r="N111" i="10" s="1"/>
  <c r="O112" i="10"/>
  <c r="M113" i="10"/>
  <c r="N113" i="10" s="1"/>
  <c r="O114" i="10"/>
  <c r="M115" i="10"/>
  <c r="N115" i="10" s="1"/>
  <c r="O116" i="10"/>
  <c r="M117" i="10"/>
  <c r="N117" i="10" s="1"/>
  <c r="O118" i="10"/>
  <c r="M119" i="10"/>
  <c r="N119" i="10" s="1"/>
  <c r="O120" i="10"/>
  <c r="M121" i="10"/>
  <c r="N121" i="10" s="1"/>
  <c r="O122" i="10"/>
  <c r="M123" i="10"/>
  <c r="N123" i="10" s="1"/>
  <c r="O124" i="10"/>
  <c r="O95" i="10"/>
  <c r="O99" i="10"/>
  <c r="O105" i="10"/>
  <c r="O109" i="10"/>
  <c r="O111" i="10"/>
  <c r="O115" i="10"/>
  <c r="O119" i="10"/>
  <c r="O121" i="10"/>
  <c r="O123" i="10"/>
  <c r="K83" i="10"/>
  <c r="P35" i="10"/>
  <c r="M57" i="10"/>
  <c r="N57" i="10" s="1"/>
  <c r="M36" i="10"/>
  <c r="N36" i="10" s="1"/>
  <c r="P36" i="10"/>
  <c r="P37" i="10"/>
  <c r="P33" i="10"/>
  <c r="M37" i="10"/>
  <c r="N37" i="10" s="1"/>
  <c r="M65" i="10"/>
  <c r="N65" i="10" s="1"/>
  <c r="P38" i="10"/>
  <c r="O38" i="10"/>
  <c r="O35" i="10"/>
  <c r="O34" i="10"/>
  <c r="O33" i="10"/>
  <c r="P34" i="10"/>
  <c r="P54" i="10"/>
  <c r="M55" i="10"/>
  <c r="N55" i="10" s="1"/>
  <c r="P59" i="10"/>
  <c r="P84" i="10" s="1"/>
  <c r="P62" i="10"/>
  <c r="M63" i="10"/>
  <c r="N63" i="10" s="1"/>
  <c r="P67" i="10"/>
  <c r="P70" i="10"/>
  <c r="M71" i="10"/>
  <c r="N71" i="10" s="1"/>
  <c r="P75" i="10"/>
  <c r="P53" i="10"/>
  <c r="P56" i="10"/>
  <c r="P61" i="10"/>
  <c r="P64" i="10"/>
  <c r="P69" i="10"/>
  <c r="P72" i="10"/>
  <c r="M73" i="10"/>
  <c r="N73" i="10" s="1"/>
  <c r="O58" i="10"/>
  <c r="O60" i="10"/>
  <c r="O64" i="10"/>
  <c r="O70" i="10"/>
  <c r="O74" i="10"/>
  <c r="G83" i="10"/>
  <c r="O53" i="10"/>
  <c r="M54" i="10"/>
  <c r="N54" i="10" s="1"/>
  <c r="O55" i="10"/>
  <c r="M56" i="10"/>
  <c r="N56" i="10" s="1"/>
  <c r="O57" i="10"/>
  <c r="M58" i="10"/>
  <c r="N58" i="10" s="1"/>
  <c r="O59" i="10"/>
  <c r="M60" i="10"/>
  <c r="N60" i="10" s="1"/>
  <c r="O61" i="10"/>
  <c r="M62" i="10"/>
  <c r="N62" i="10" s="1"/>
  <c r="O63" i="10"/>
  <c r="M64" i="10"/>
  <c r="N64" i="10" s="1"/>
  <c r="O65" i="10"/>
  <c r="M66" i="10"/>
  <c r="N66" i="10" s="1"/>
  <c r="O67" i="10"/>
  <c r="M68" i="10"/>
  <c r="N68" i="10" s="1"/>
  <c r="O69" i="10"/>
  <c r="M70" i="10"/>
  <c r="N70" i="10" s="1"/>
  <c r="O71" i="10"/>
  <c r="M72" i="10"/>
  <c r="N72" i="10" s="1"/>
  <c r="O73" i="10"/>
  <c r="M74" i="10"/>
  <c r="N74" i="10" s="1"/>
  <c r="O75" i="10"/>
  <c r="M76" i="10"/>
  <c r="N76" i="10" s="1"/>
  <c r="O54" i="10"/>
  <c r="O56" i="10"/>
  <c r="O62" i="10"/>
  <c r="O66" i="10"/>
  <c r="O68" i="10"/>
  <c r="O72" i="10"/>
  <c r="O76" i="10"/>
  <c r="P24" i="10"/>
  <c r="P20" i="10"/>
  <c r="P26" i="10"/>
  <c r="P29" i="10"/>
  <c r="M26" i="10"/>
  <c r="N26" i="10" s="1"/>
  <c r="P18" i="10"/>
  <c r="P25" i="10"/>
  <c r="M28" i="10"/>
  <c r="N28" i="10" s="1"/>
  <c r="P14" i="10"/>
  <c r="M24" i="10"/>
  <c r="N24" i="10" s="1"/>
  <c r="P27" i="10"/>
  <c r="P31" i="10"/>
  <c r="P16" i="10"/>
  <c r="M30" i="10"/>
  <c r="N30" i="10" s="1"/>
  <c r="P17" i="10"/>
  <c r="P11" i="10"/>
  <c r="M22" i="10"/>
  <c r="N22" i="10" s="1"/>
  <c r="P23" i="10"/>
  <c r="P12" i="10"/>
  <c r="P15" i="10"/>
  <c r="P19" i="10"/>
  <c r="P21" i="10"/>
  <c r="P22" i="10"/>
  <c r="P13" i="10"/>
  <c r="M12" i="10"/>
  <c r="N12" i="10" s="1"/>
  <c r="O12" i="10"/>
  <c r="P32" i="10"/>
  <c r="M11" i="10"/>
  <c r="N11" i="10" s="1"/>
  <c r="M13" i="10"/>
  <c r="N13" i="10" s="1"/>
  <c r="O13" i="10"/>
  <c r="M15" i="10"/>
  <c r="N15" i="10" s="1"/>
  <c r="O15" i="10"/>
  <c r="M17" i="10"/>
  <c r="N17" i="10" s="1"/>
  <c r="O17" i="10"/>
  <c r="M19" i="10"/>
  <c r="N19" i="10" s="1"/>
  <c r="O19" i="10"/>
  <c r="G39" i="10"/>
  <c r="K39" i="10"/>
  <c r="O26" i="10"/>
  <c r="P28" i="10"/>
  <c r="M32" i="10"/>
  <c r="N32" i="10" s="1"/>
  <c r="M14" i="10"/>
  <c r="M16" i="10"/>
  <c r="N16" i="10" s="1"/>
  <c r="M18" i="10"/>
  <c r="N18" i="10" s="1"/>
  <c r="M20" i="10"/>
  <c r="N20" i="10" s="1"/>
  <c r="P30" i="10"/>
  <c r="O32" i="10"/>
  <c r="M21" i="10"/>
  <c r="N21" i="10" s="1"/>
  <c r="M23" i="10"/>
  <c r="N23" i="10" s="1"/>
  <c r="M25" i="10"/>
  <c r="N25" i="10" s="1"/>
  <c r="M27" i="10"/>
  <c r="N27" i="10" s="1"/>
  <c r="M29" i="10"/>
  <c r="N29" i="10" s="1"/>
  <c r="M31" i="10"/>
  <c r="N31" i="10" s="1"/>
  <c r="O125" i="10" l="1"/>
  <c r="O126" i="10"/>
  <c r="L13" i="12"/>
  <c r="Q13" i="12" s="1"/>
  <c r="S13" i="12" s="1"/>
  <c r="P378" i="10"/>
  <c r="P377" i="10"/>
  <c r="U332" i="2"/>
  <c r="U333" i="2"/>
  <c r="T333" i="2"/>
  <c r="T422" i="2"/>
  <c r="R467" i="2"/>
  <c r="P294" i="10"/>
  <c r="P293" i="10"/>
  <c r="P252" i="10"/>
  <c r="P251" i="10"/>
  <c r="P419" i="10"/>
  <c r="P420" i="10"/>
  <c r="P168" i="10"/>
  <c r="P167" i="10"/>
  <c r="P83" i="10"/>
  <c r="O40" i="10"/>
  <c r="O83" i="10"/>
  <c r="O84" i="10"/>
  <c r="O377" i="10"/>
  <c r="O378" i="10"/>
  <c r="T197" i="2"/>
  <c r="O167" i="10"/>
  <c r="O168" i="10"/>
  <c r="O251" i="10"/>
  <c r="O252" i="10"/>
  <c r="O293" i="10"/>
  <c r="O294" i="10"/>
  <c r="N377" i="10"/>
  <c r="U243" i="2"/>
  <c r="O209" i="10"/>
  <c r="O210" i="10"/>
  <c r="N293" i="10"/>
  <c r="O335" i="10"/>
  <c r="O336" i="10"/>
  <c r="O419" i="10"/>
  <c r="O420" i="10"/>
  <c r="T243" i="2"/>
  <c r="U288" i="2"/>
  <c r="U378" i="2"/>
  <c r="T467" i="2"/>
  <c r="T198" i="2"/>
  <c r="P336" i="10"/>
  <c r="P335" i="10"/>
  <c r="T378" i="2"/>
  <c r="P126" i="10"/>
  <c r="P125" i="10"/>
  <c r="T377" i="2"/>
  <c r="U423" i="2"/>
  <c r="P210" i="10"/>
  <c r="P209" i="10"/>
  <c r="O39" i="10"/>
  <c r="P39" i="10"/>
  <c r="P40" i="10"/>
  <c r="T468" i="2"/>
  <c r="U468" i="2"/>
  <c r="U467" i="2"/>
  <c r="S444" i="2"/>
  <c r="S467" i="2" s="1"/>
  <c r="U422" i="2"/>
  <c r="R422" i="2"/>
  <c r="S399" i="2"/>
  <c r="S422" i="2" s="1"/>
  <c r="R377" i="2"/>
  <c r="U377" i="2"/>
  <c r="S354" i="2"/>
  <c r="S377" i="2" s="1"/>
  <c r="T332" i="2"/>
  <c r="S309" i="2"/>
  <c r="S332" i="2" s="1"/>
  <c r="R309" i="2"/>
  <c r="R332" i="2" s="1"/>
  <c r="S264" i="2"/>
  <c r="S287" i="2" s="1"/>
  <c r="R264" i="2"/>
  <c r="R287" i="2" s="1"/>
  <c r="U287" i="2"/>
  <c r="R242" i="2"/>
  <c r="U242" i="2"/>
  <c r="S219" i="2"/>
  <c r="S242" i="2" s="1"/>
  <c r="T242" i="2"/>
  <c r="S197" i="2"/>
  <c r="R174" i="2"/>
  <c r="R197" i="2" s="1"/>
  <c r="U197" i="2"/>
  <c r="N335" i="10"/>
  <c r="N221" i="10"/>
  <c r="N251" i="10" s="1"/>
  <c r="N209" i="10"/>
  <c r="N95" i="10"/>
  <c r="N125" i="10" s="1"/>
  <c r="N83" i="10"/>
  <c r="N14" i="10"/>
  <c r="N39" i="10" s="1"/>
  <c r="N130" i="2"/>
  <c r="N131" i="2"/>
  <c r="N132" i="2"/>
  <c r="N133" i="2"/>
  <c r="N134" i="2"/>
  <c r="N135" i="2"/>
  <c r="N136" i="2"/>
  <c r="N137" i="2"/>
  <c r="N138" i="2"/>
  <c r="N139" i="2"/>
  <c r="N140" i="2"/>
  <c r="N141" i="2"/>
  <c r="N142" i="2"/>
  <c r="N143" i="2"/>
  <c r="N144" i="2"/>
  <c r="N145" i="2"/>
  <c r="N146" i="2"/>
  <c r="N147" i="2"/>
  <c r="N148" i="2"/>
  <c r="N149" i="2"/>
  <c r="N150" i="2"/>
  <c r="N151" i="2"/>
  <c r="N129" i="2"/>
  <c r="N91" i="2"/>
  <c r="N92" i="2"/>
  <c r="N93" i="2"/>
  <c r="N94" i="2"/>
  <c r="N95" i="2"/>
  <c r="N96" i="2"/>
  <c r="N97" i="2"/>
  <c r="N98" i="2"/>
  <c r="N99" i="2"/>
  <c r="N100" i="2"/>
  <c r="N101" i="2"/>
  <c r="N102" i="2"/>
  <c r="N103" i="2"/>
  <c r="N104" i="2"/>
  <c r="N105" i="2"/>
  <c r="N106" i="2"/>
  <c r="N107" i="2"/>
  <c r="N108" i="2"/>
  <c r="N109" i="2"/>
  <c r="N110" i="2"/>
  <c r="N111" i="2"/>
  <c r="N112" i="2"/>
  <c r="N90" i="2"/>
  <c r="N52" i="2"/>
  <c r="N53" i="2"/>
  <c r="N54" i="2"/>
  <c r="N55" i="2"/>
  <c r="N56" i="2"/>
  <c r="N57" i="2"/>
  <c r="N58" i="2"/>
  <c r="N59" i="2"/>
  <c r="N60" i="2"/>
  <c r="N61" i="2"/>
  <c r="N62" i="2"/>
  <c r="N63" i="2"/>
  <c r="N64" i="2"/>
  <c r="N65" i="2"/>
  <c r="N66" i="2"/>
  <c r="N67" i="2"/>
  <c r="N68" i="2"/>
  <c r="N69" i="2"/>
  <c r="N70" i="2"/>
  <c r="N71" i="2"/>
  <c r="N72" i="2"/>
  <c r="N73" i="2"/>
  <c r="N51" i="2"/>
  <c r="N16" i="2"/>
  <c r="N17" i="2"/>
  <c r="N18" i="2"/>
  <c r="N19" i="2"/>
  <c r="N20" i="2"/>
  <c r="N21" i="2"/>
  <c r="N22" i="2"/>
  <c r="N23" i="2"/>
  <c r="N24" i="2"/>
  <c r="N25" i="2"/>
  <c r="N26" i="2"/>
  <c r="N27" i="2"/>
  <c r="N28" i="2"/>
  <c r="N29" i="2"/>
  <c r="N30" i="2"/>
  <c r="N31" i="2"/>
  <c r="N32" i="2"/>
  <c r="N33" i="2"/>
  <c r="N34" i="2"/>
  <c r="N15" i="2"/>
  <c r="N14" i="2"/>
  <c r="N13" i="2"/>
  <c r="N12" i="2"/>
  <c r="S471" i="2" l="1"/>
  <c r="D15" i="5"/>
  <c r="D11" i="5"/>
  <c r="G34" i="5"/>
  <c r="G32" i="5"/>
  <c r="G28" i="5"/>
  <c r="F17" i="2" l="1"/>
  <c r="Q12" i="2" l="1"/>
  <c r="Q14" i="2"/>
  <c r="L12" i="2"/>
  <c r="L14" i="2"/>
  <c r="N152" i="2" l="1"/>
  <c r="M152" i="2"/>
  <c r="G152" i="2"/>
  <c r="P151" i="2"/>
  <c r="R151" i="2" s="1"/>
  <c r="F151" i="2"/>
  <c r="F150" i="2"/>
  <c r="P150" i="2" s="1"/>
  <c r="R150" i="2" s="1"/>
  <c r="F149" i="2"/>
  <c r="P149" i="2" s="1"/>
  <c r="R149" i="2" s="1"/>
  <c r="F148" i="2"/>
  <c r="F147" i="2"/>
  <c r="F146" i="2"/>
  <c r="F145" i="2"/>
  <c r="P145" i="2" s="1"/>
  <c r="R145" i="2" s="1"/>
  <c r="F144" i="2"/>
  <c r="F143" i="2"/>
  <c r="P143" i="2" s="1"/>
  <c r="R143" i="2" s="1"/>
  <c r="F142" i="2"/>
  <c r="F141" i="2"/>
  <c r="F140" i="2"/>
  <c r="F139" i="2"/>
  <c r="F138" i="2"/>
  <c r="F137" i="2"/>
  <c r="P137" i="2" s="1"/>
  <c r="R137" i="2" s="1"/>
  <c r="F136" i="2"/>
  <c r="F135" i="2"/>
  <c r="F134" i="2"/>
  <c r="P134" i="2" s="1"/>
  <c r="R134" i="2" s="1"/>
  <c r="P133" i="2"/>
  <c r="R133" i="2" s="1"/>
  <c r="F133" i="2"/>
  <c r="I133" i="2" s="1"/>
  <c r="F132" i="2"/>
  <c r="F131" i="2"/>
  <c r="F130" i="2"/>
  <c r="F129" i="2"/>
  <c r="N113" i="2"/>
  <c r="M113" i="2"/>
  <c r="G113" i="2"/>
  <c r="F112" i="2"/>
  <c r="P112" i="2" s="1"/>
  <c r="R112" i="2" s="1"/>
  <c r="F111" i="2"/>
  <c r="F110" i="2"/>
  <c r="F109" i="2"/>
  <c r="F108" i="2"/>
  <c r="P108" i="2" s="1"/>
  <c r="R108" i="2" s="1"/>
  <c r="F107" i="2"/>
  <c r="P106" i="2"/>
  <c r="R106" i="2" s="1"/>
  <c r="F106" i="2"/>
  <c r="F105" i="2"/>
  <c r="F104" i="2"/>
  <c r="I104" i="2" s="1"/>
  <c r="F103" i="2"/>
  <c r="F102" i="2"/>
  <c r="F101" i="2"/>
  <c r="F100" i="2"/>
  <c r="P100" i="2" s="1"/>
  <c r="R100" i="2" s="1"/>
  <c r="F99" i="2"/>
  <c r="F98" i="2"/>
  <c r="P98" i="2" s="1"/>
  <c r="R98" i="2" s="1"/>
  <c r="F97" i="2"/>
  <c r="P97" i="2" s="1"/>
  <c r="R97" i="2" s="1"/>
  <c r="F96" i="2"/>
  <c r="P96" i="2" s="1"/>
  <c r="R96" i="2" s="1"/>
  <c r="F95" i="2"/>
  <c r="F94" i="2"/>
  <c r="F93" i="2"/>
  <c r="P92" i="2"/>
  <c r="R92" i="2" s="1"/>
  <c r="F92" i="2"/>
  <c r="F91" i="2"/>
  <c r="F90" i="2"/>
  <c r="P90" i="2" s="1"/>
  <c r="F70" i="2"/>
  <c r="P70" i="2" s="1"/>
  <c r="R70" i="2" s="1"/>
  <c r="F71" i="2"/>
  <c r="I71" i="2" s="1"/>
  <c r="L71" i="2" s="1"/>
  <c r="Q71" i="2" s="1"/>
  <c r="S71" i="2" s="1"/>
  <c r="F72" i="2"/>
  <c r="F73" i="2"/>
  <c r="P73" i="2" s="1"/>
  <c r="R73" i="2" s="1"/>
  <c r="N74" i="2"/>
  <c r="M74" i="2"/>
  <c r="G74" i="2"/>
  <c r="F69" i="2"/>
  <c r="F68" i="2"/>
  <c r="F67" i="2"/>
  <c r="F66" i="2"/>
  <c r="F65" i="2"/>
  <c r="F64" i="2"/>
  <c r="F63" i="2"/>
  <c r="F62" i="2"/>
  <c r="F61" i="2"/>
  <c r="F60" i="2"/>
  <c r="F59" i="2"/>
  <c r="F58" i="2"/>
  <c r="F57" i="2"/>
  <c r="F56" i="2"/>
  <c r="F55" i="2"/>
  <c r="F54" i="2"/>
  <c r="F53" i="2"/>
  <c r="F52" i="2"/>
  <c r="F51" i="2"/>
  <c r="I112" i="2" l="1"/>
  <c r="I96" i="2"/>
  <c r="L104" i="2"/>
  <c r="Q104" i="2" s="1"/>
  <c r="S104" i="2" s="1"/>
  <c r="I54" i="2"/>
  <c r="U54" i="2"/>
  <c r="T54" i="2"/>
  <c r="I62" i="2"/>
  <c r="U62" i="2"/>
  <c r="T62" i="2"/>
  <c r="T72" i="2"/>
  <c r="U72" i="2"/>
  <c r="I94" i="2"/>
  <c r="U94" i="2"/>
  <c r="T94" i="2"/>
  <c r="I101" i="2"/>
  <c r="U101" i="2"/>
  <c r="T101" i="2"/>
  <c r="I110" i="2"/>
  <c r="U110" i="2"/>
  <c r="T110" i="2"/>
  <c r="L133" i="2"/>
  <c r="Q133" i="2" s="1"/>
  <c r="S133" i="2" s="1"/>
  <c r="U141" i="2"/>
  <c r="T141" i="2"/>
  <c r="I142" i="2"/>
  <c r="L142" i="2" s="1"/>
  <c r="Q142" i="2" s="1"/>
  <c r="S142" i="2" s="1"/>
  <c r="U142" i="2"/>
  <c r="T142" i="2"/>
  <c r="P59" i="2"/>
  <c r="R59" i="2" s="1"/>
  <c r="U59" i="2"/>
  <c r="T59" i="2"/>
  <c r="P101" i="2"/>
  <c r="R101" i="2" s="1"/>
  <c r="I105" i="2"/>
  <c r="U105" i="2"/>
  <c r="T105" i="2"/>
  <c r="I139" i="2"/>
  <c r="U139" i="2"/>
  <c r="T139" i="2"/>
  <c r="I141" i="2"/>
  <c r="U144" i="2"/>
  <c r="T144" i="2"/>
  <c r="I147" i="2"/>
  <c r="U147" i="2"/>
  <c r="T147" i="2"/>
  <c r="I149" i="2"/>
  <c r="P52" i="2"/>
  <c r="R52" i="2" s="1"/>
  <c r="U52" i="2"/>
  <c r="T52" i="2"/>
  <c r="P60" i="2"/>
  <c r="R60" i="2" s="1"/>
  <c r="U60" i="2"/>
  <c r="T60" i="2"/>
  <c r="P68" i="2"/>
  <c r="R68" i="2" s="1"/>
  <c r="U68" i="2"/>
  <c r="T68" i="2"/>
  <c r="I93" i="2"/>
  <c r="U93" i="2"/>
  <c r="T93" i="2"/>
  <c r="P95" i="2"/>
  <c r="R95" i="2" s="1"/>
  <c r="U95" i="2"/>
  <c r="T95" i="2"/>
  <c r="I102" i="2"/>
  <c r="U102" i="2"/>
  <c r="T102" i="2"/>
  <c r="P105" i="2"/>
  <c r="R105" i="2" s="1"/>
  <c r="U108" i="2"/>
  <c r="T108" i="2"/>
  <c r="I109" i="2"/>
  <c r="U109" i="2"/>
  <c r="T109" i="2"/>
  <c r="P111" i="2"/>
  <c r="R111" i="2" s="1"/>
  <c r="U111" i="2"/>
  <c r="T111" i="2"/>
  <c r="I129" i="2"/>
  <c r="L129" i="2" s="1"/>
  <c r="U129" i="2"/>
  <c r="T129" i="2"/>
  <c r="I131" i="2"/>
  <c r="L131" i="2" s="1"/>
  <c r="Q131" i="2" s="1"/>
  <c r="S131" i="2" s="1"/>
  <c r="U131" i="2"/>
  <c r="T131" i="2"/>
  <c r="I135" i="2"/>
  <c r="L135" i="2" s="1"/>
  <c r="Q135" i="2" s="1"/>
  <c r="S135" i="2" s="1"/>
  <c r="U135" i="2"/>
  <c r="T135" i="2"/>
  <c r="U137" i="2"/>
  <c r="T137" i="2"/>
  <c r="I138" i="2"/>
  <c r="L138" i="2" s="1"/>
  <c r="Q138" i="2" s="1"/>
  <c r="S138" i="2" s="1"/>
  <c r="U138" i="2"/>
  <c r="T138" i="2"/>
  <c r="P139" i="2"/>
  <c r="R139" i="2" s="1"/>
  <c r="P141" i="2"/>
  <c r="R141" i="2" s="1"/>
  <c r="U145" i="2"/>
  <c r="T145" i="2"/>
  <c r="I146" i="2"/>
  <c r="L146" i="2" s="1"/>
  <c r="Q146" i="2" s="1"/>
  <c r="S146" i="2" s="1"/>
  <c r="U146" i="2"/>
  <c r="T146" i="2"/>
  <c r="P147" i="2"/>
  <c r="R147" i="2" s="1"/>
  <c r="I58" i="2"/>
  <c r="U58" i="2"/>
  <c r="T58" i="2"/>
  <c r="I66" i="2"/>
  <c r="U66" i="2"/>
  <c r="T66" i="2"/>
  <c r="I72" i="2"/>
  <c r="L72" i="2" s="1"/>
  <c r="Q72" i="2" s="1"/>
  <c r="S72" i="2" s="1"/>
  <c r="P72" i="2"/>
  <c r="R72" i="2" s="1"/>
  <c r="L96" i="2"/>
  <c r="Q96" i="2" s="1"/>
  <c r="S96" i="2" s="1"/>
  <c r="U100" i="2"/>
  <c r="T100" i="2"/>
  <c r="P103" i="2"/>
  <c r="R103" i="2" s="1"/>
  <c r="U103" i="2"/>
  <c r="T103" i="2"/>
  <c r="L112" i="2"/>
  <c r="Q112" i="2" s="1"/>
  <c r="S112" i="2" s="1"/>
  <c r="I130" i="2"/>
  <c r="U130" i="2"/>
  <c r="T130" i="2"/>
  <c r="P132" i="2"/>
  <c r="R132" i="2" s="1"/>
  <c r="U132" i="2"/>
  <c r="T132" i="2"/>
  <c r="U149" i="2"/>
  <c r="T149" i="2"/>
  <c r="I150" i="2"/>
  <c r="L150" i="2" s="1"/>
  <c r="Q150" i="2" s="1"/>
  <c r="S150" i="2" s="1"/>
  <c r="U150" i="2"/>
  <c r="T150" i="2"/>
  <c r="P51" i="2"/>
  <c r="R51" i="2" s="1"/>
  <c r="R74" i="2" s="1"/>
  <c r="U51" i="2"/>
  <c r="T51" i="2"/>
  <c r="P55" i="2"/>
  <c r="R55" i="2" s="1"/>
  <c r="U55" i="2"/>
  <c r="T55" i="2"/>
  <c r="P63" i="2"/>
  <c r="R63" i="2" s="1"/>
  <c r="U63" i="2"/>
  <c r="T63" i="2"/>
  <c r="P67" i="2"/>
  <c r="R67" i="2" s="1"/>
  <c r="U67" i="2"/>
  <c r="T67" i="2"/>
  <c r="T71" i="2"/>
  <c r="U71" i="2"/>
  <c r="P91" i="2"/>
  <c r="R91" i="2" s="1"/>
  <c r="U91" i="2"/>
  <c r="T91" i="2"/>
  <c r="P94" i="2"/>
  <c r="R94" i="2" s="1"/>
  <c r="I98" i="2"/>
  <c r="U98" i="2"/>
  <c r="T98" i="2"/>
  <c r="I100" i="2"/>
  <c r="U104" i="2"/>
  <c r="T104" i="2"/>
  <c r="P107" i="2"/>
  <c r="R107" i="2" s="1"/>
  <c r="U107" i="2"/>
  <c r="T107" i="2"/>
  <c r="P110" i="2"/>
  <c r="R110" i="2" s="1"/>
  <c r="P130" i="2"/>
  <c r="R130" i="2" s="1"/>
  <c r="I132" i="2"/>
  <c r="P136" i="2"/>
  <c r="R136" i="2" s="1"/>
  <c r="U136" i="2"/>
  <c r="T136" i="2"/>
  <c r="P142" i="2"/>
  <c r="R142" i="2" s="1"/>
  <c r="P56" i="2"/>
  <c r="R56" i="2" s="1"/>
  <c r="U56" i="2"/>
  <c r="T56" i="2"/>
  <c r="P64" i="2"/>
  <c r="R64" i="2" s="1"/>
  <c r="U64" i="2"/>
  <c r="T64" i="2"/>
  <c r="U70" i="2"/>
  <c r="T70" i="2"/>
  <c r="I70" i="2"/>
  <c r="L70" i="2" s="1"/>
  <c r="Q70" i="2" s="1"/>
  <c r="S70" i="2" s="1"/>
  <c r="U92" i="2"/>
  <c r="T92" i="2"/>
  <c r="P53" i="2"/>
  <c r="R53" i="2" s="1"/>
  <c r="U53" i="2"/>
  <c r="T53" i="2"/>
  <c r="I57" i="2"/>
  <c r="U57" i="2"/>
  <c r="T57" i="2"/>
  <c r="P61" i="2"/>
  <c r="R61" i="2" s="1"/>
  <c r="U61" i="2"/>
  <c r="T61" i="2"/>
  <c r="I65" i="2"/>
  <c r="U65" i="2"/>
  <c r="T65" i="2"/>
  <c r="P69" i="2"/>
  <c r="R69" i="2" s="1"/>
  <c r="U69" i="2"/>
  <c r="T69" i="2"/>
  <c r="T73" i="2"/>
  <c r="U73" i="2"/>
  <c r="I73" i="2"/>
  <c r="L73" i="2" s="1"/>
  <c r="Q73" i="2" s="1"/>
  <c r="S73" i="2" s="1"/>
  <c r="P71" i="2"/>
  <c r="R71" i="2" s="1"/>
  <c r="F113" i="2"/>
  <c r="U90" i="2"/>
  <c r="T90" i="2"/>
  <c r="I92" i="2"/>
  <c r="P93" i="2"/>
  <c r="R93" i="2" s="1"/>
  <c r="U96" i="2"/>
  <c r="T96" i="2"/>
  <c r="I97" i="2"/>
  <c r="U97" i="2"/>
  <c r="T97" i="2"/>
  <c r="I99" i="2"/>
  <c r="U99" i="2"/>
  <c r="T99" i="2"/>
  <c r="P102" i="2"/>
  <c r="R102" i="2" s="1"/>
  <c r="P104" i="2"/>
  <c r="R104" i="2" s="1"/>
  <c r="I106" i="2"/>
  <c r="U106" i="2"/>
  <c r="T106" i="2"/>
  <c r="I108" i="2"/>
  <c r="P109" i="2"/>
  <c r="R109" i="2" s="1"/>
  <c r="U112" i="2"/>
  <c r="T112" i="2"/>
  <c r="P129" i="2"/>
  <c r="R129" i="2" s="1"/>
  <c r="U133" i="2"/>
  <c r="T133" i="2"/>
  <c r="I134" i="2"/>
  <c r="L134" i="2" s="1"/>
  <c r="Q134" i="2" s="1"/>
  <c r="S134" i="2" s="1"/>
  <c r="U134" i="2"/>
  <c r="T134" i="2"/>
  <c r="P135" i="2"/>
  <c r="R135" i="2" s="1"/>
  <c r="I137" i="2"/>
  <c r="P138" i="2"/>
  <c r="R138" i="2" s="1"/>
  <c r="U140" i="2"/>
  <c r="T140" i="2"/>
  <c r="I143" i="2"/>
  <c r="U143" i="2"/>
  <c r="T143" i="2"/>
  <c r="I145" i="2"/>
  <c r="P146" i="2"/>
  <c r="R146" i="2" s="1"/>
  <c r="U148" i="2"/>
  <c r="T148" i="2"/>
  <c r="I151" i="2"/>
  <c r="U151" i="2"/>
  <c r="T151" i="2"/>
  <c r="P131" i="2"/>
  <c r="R131" i="2" s="1"/>
  <c r="I136" i="2"/>
  <c r="P140" i="2"/>
  <c r="R140" i="2" s="1"/>
  <c r="I140" i="2"/>
  <c r="P144" i="2"/>
  <c r="R144" i="2" s="1"/>
  <c r="I144" i="2"/>
  <c r="P148" i="2"/>
  <c r="R148" i="2" s="1"/>
  <c r="I148" i="2"/>
  <c r="F152" i="2"/>
  <c r="I91" i="2"/>
  <c r="I95" i="2"/>
  <c r="I103" i="2"/>
  <c r="I107" i="2"/>
  <c r="I111" i="2"/>
  <c r="I90" i="2"/>
  <c r="L90" i="2" s="1"/>
  <c r="Q90" i="2" s="1"/>
  <c r="R90" i="2"/>
  <c r="P99" i="2"/>
  <c r="R99" i="2" s="1"/>
  <c r="P62" i="2"/>
  <c r="R62" i="2" s="1"/>
  <c r="I52" i="2"/>
  <c r="P66" i="2"/>
  <c r="R66" i="2" s="1"/>
  <c r="I56" i="2"/>
  <c r="P58" i="2"/>
  <c r="R58" i="2" s="1"/>
  <c r="I61" i="2"/>
  <c r="P57" i="2"/>
  <c r="R57" i="2" s="1"/>
  <c r="I53" i="2"/>
  <c r="P54" i="2"/>
  <c r="R54" i="2" s="1"/>
  <c r="I60" i="2"/>
  <c r="I69" i="2"/>
  <c r="I64" i="2"/>
  <c r="P65" i="2"/>
  <c r="R65" i="2" s="1"/>
  <c r="I68" i="2"/>
  <c r="I51" i="2"/>
  <c r="L51" i="2" s="1"/>
  <c r="Q51" i="2" s="1"/>
  <c r="I55" i="2"/>
  <c r="I59" i="2"/>
  <c r="I63" i="2"/>
  <c r="I67" i="2"/>
  <c r="F74" i="2"/>
  <c r="F15" i="2"/>
  <c r="U75" i="2" l="1"/>
  <c r="U153" i="2"/>
  <c r="U114" i="2"/>
  <c r="R113" i="2"/>
  <c r="R152" i="2"/>
  <c r="T114" i="2"/>
  <c r="T75" i="2"/>
  <c r="T153" i="2"/>
  <c r="L67" i="2"/>
  <c r="Q67" i="2" s="1"/>
  <c r="S67" i="2" s="1"/>
  <c r="L64" i="2"/>
  <c r="Q64" i="2" s="1"/>
  <c r="S64" i="2" s="1"/>
  <c r="L56" i="2"/>
  <c r="Q56" i="2" s="1"/>
  <c r="S56" i="2" s="1"/>
  <c r="L107" i="2"/>
  <c r="Q107" i="2" s="1"/>
  <c r="S107" i="2" s="1"/>
  <c r="L106" i="2"/>
  <c r="Q106" i="2" s="1"/>
  <c r="S106" i="2" s="1"/>
  <c r="U152" i="2"/>
  <c r="L147" i="2"/>
  <c r="Q147" i="2" s="1"/>
  <c r="S147" i="2" s="1"/>
  <c r="L148" i="2"/>
  <c r="Q148" i="2" s="1"/>
  <c r="S148" i="2" s="1"/>
  <c r="L65" i="2"/>
  <c r="Q65" i="2" s="1"/>
  <c r="S65" i="2" s="1"/>
  <c r="T74" i="2"/>
  <c r="L102" i="2"/>
  <c r="Q102" i="2" s="1"/>
  <c r="S102" i="2" s="1"/>
  <c r="L94" i="2"/>
  <c r="Q94" i="2" s="1"/>
  <c r="S94" i="2" s="1"/>
  <c r="L60" i="2"/>
  <c r="Q60" i="2" s="1"/>
  <c r="S60" i="2" s="1"/>
  <c r="L95" i="2"/>
  <c r="Q95" i="2" s="1"/>
  <c r="S95" i="2" s="1"/>
  <c r="L143" i="2"/>
  <c r="Q143" i="2" s="1"/>
  <c r="S143" i="2" s="1"/>
  <c r="L137" i="2"/>
  <c r="Q137" i="2" s="1"/>
  <c r="S137" i="2" s="1"/>
  <c r="U113" i="2"/>
  <c r="L132" i="2"/>
  <c r="Q132" i="2" s="1"/>
  <c r="S132" i="2" s="1"/>
  <c r="L100" i="2"/>
  <c r="Q100" i="2" s="1"/>
  <c r="S100" i="2" s="1"/>
  <c r="U74" i="2"/>
  <c r="L130" i="2"/>
  <c r="Q130" i="2" s="1"/>
  <c r="S130" i="2" s="1"/>
  <c r="L139" i="2"/>
  <c r="Q139" i="2" s="1"/>
  <c r="S139" i="2" s="1"/>
  <c r="L101" i="2"/>
  <c r="Q101" i="2" s="1"/>
  <c r="S101" i="2" s="1"/>
  <c r="L62" i="2"/>
  <c r="Q62" i="2" s="1"/>
  <c r="S62" i="2" s="1"/>
  <c r="L53" i="2"/>
  <c r="Q53" i="2" s="1"/>
  <c r="S53" i="2" s="1"/>
  <c r="L97" i="2"/>
  <c r="Q97" i="2" s="1"/>
  <c r="S97" i="2" s="1"/>
  <c r="L92" i="2"/>
  <c r="Q92" i="2" s="1"/>
  <c r="S92" i="2" s="1"/>
  <c r="L66" i="2"/>
  <c r="Q66" i="2" s="1"/>
  <c r="S66" i="2" s="1"/>
  <c r="L63" i="2"/>
  <c r="Q63" i="2" s="1"/>
  <c r="S63" i="2" s="1"/>
  <c r="L69" i="2"/>
  <c r="Q69" i="2" s="1"/>
  <c r="S69" i="2" s="1"/>
  <c r="L103" i="2"/>
  <c r="Q103" i="2" s="1"/>
  <c r="S103" i="2" s="1"/>
  <c r="L140" i="2"/>
  <c r="Q140" i="2" s="1"/>
  <c r="S140" i="2" s="1"/>
  <c r="L108" i="2"/>
  <c r="Q108" i="2" s="1"/>
  <c r="S108" i="2" s="1"/>
  <c r="L99" i="2"/>
  <c r="Q99" i="2" s="1"/>
  <c r="S99" i="2" s="1"/>
  <c r="T113" i="2"/>
  <c r="L98" i="2"/>
  <c r="Q98" i="2" s="1"/>
  <c r="S98" i="2" s="1"/>
  <c r="Q129" i="2"/>
  <c r="S129" i="2" s="1"/>
  <c r="L149" i="2"/>
  <c r="Q149" i="2" s="1"/>
  <c r="S149" i="2" s="1"/>
  <c r="L105" i="2"/>
  <c r="Q105" i="2" s="1"/>
  <c r="S105" i="2" s="1"/>
  <c r="L54" i="2"/>
  <c r="Q54" i="2" s="1"/>
  <c r="S54" i="2" s="1"/>
  <c r="L59" i="2"/>
  <c r="Q59" i="2" s="1"/>
  <c r="S59" i="2" s="1"/>
  <c r="L68" i="2"/>
  <c r="Q68" i="2" s="1"/>
  <c r="S68" i="2" s="1"/>
  <c r="L61" i="2"/>
  <c r="Q61" i="2" s="1"/>
  <c r="S61" i="2" s="1"/>
  <c r="L52" i="2"/>
  <c r="Q52" i="2" s="1"/>
  <c r="S52" i="2" s="1"/>
  <c r="L55" i="2"/>
  <c r="Q55" i="2" s="1"/>
  <c r="S55" i="2" s="1"/>
  <c r="L111" i="2"/>
  <c r="Q111" i="2" s="1"/>
  <c r="S111" i="2" s="1"/>
  <c r="L91" i="2"/>
  <c r="Q91" i="2" s="1"/>
  <c r="S91" i="2" s="1"/>
  <c r="L144" i="2"/>
  <c r="Q144" i="2" s="1"/>
  <c r="S144" i="2" s="1"/>
  <c r="L136" i="2"/>
  <c r="Q136" i="2" s="1"/>
  <c r="S136" i="2" s="1"/>
  <c r="L151" i="2"/>
  <c r="Q151" i="2" s="1"/>
  <c r="S151" i="2" s="1"/>
  <c r="L145" i="2"/>
  <c r="Q145" i="2" s="1"/>
  <c r="S145" i="2" s="1"/>
  <c r="L57" i="2"/>
  <c r="Q57" i="2" s="1"/>
  <c r="S57" i="2" s="1"/>
  <c r="L58" i="2"/>
  <c r="Q58" i="2" s="1"/>
  <c r="S58" i="2" s="1"/>
  <c r="T152" i="2"/>
  <c r="L109" i="2"/>
  <c r="Q109" i="2" s="1"/>
  <c r="S109" i="2" s="1"/>
  <c r="L93" i="2"/>
  <c r="Q93" i="2" s="1"/>
  <c r="S93" i="2" s="1"/>
  <c r="L141" i="2"/>
  <c r="Q141" i="2" s="1"/>
  <c r="S141" i="2" s="1"/>
  <c r="L110" i="2"/>
  <c r="Q110" i="2" s="1"/>
  <c r="S110" i="2" s="1"/>
  <c r="I15" i="2"/>
  <c r="L15" i="2" s="1"/>
  <c r="Q15" i="2" s="1"/>
  <c r="T15" i="2"/>
  <c r="U15" i="2"/>
  <c r="S90" i="2"/>
  <c r="S51" i="2"/>
  <c r="S14" i="2"/>
  <c r="S12" i="2"/>
  <c r="N35" i="2"/>
  <c r="M35" i="2"/>
  <c r="G35" i="2"/>
  <c r="F32" i="2"/>
  <c r="F33" i="2"/>
  <c r="F34" i="2"/>
  <c r="F31" i="2"/>
  <c r="F30" i="2"/>
  <c r="F29" i="2"/>
  <c r="F28" i="2"/>
  <c r="F27" i="2"/>
  <c r="F26" i="2"/>
  <c r="F25" i="2"/>
  <c r="F24" i="2"/>
  <c r="F23" i="2"/>
  <c r="F22" i="2"/>
  <c r="F21" i="2"/>
  <c r="F20" i="2"/>
  <c r="F19" i="2"/>
  <c r="F18" i="2"/>
  <c r="F16" i="2"/>
  <c r="F14" i="2"/>
  <c r="F13" i="2"/>
  <c r="F12" i="2"/>
  <c r="S113" i="2" l="1"/>
  <c r="S74" i="2"/>
  <c r="S152" i="2"/>
  <c r="I12" i="2"/>
  <c r="U12" i="2"/>
  <c r="T12" i="2"/>
  <c r="I21" i="2"/>
  <c r="T21" i="2"/>
  <c r="U21" i="2"/>
  <c r="I25" i="2"/>
  <c r="T25" i="2"/>
  <c r="U25" i="2"/>
  <c r="I29" i="2"/>
  <c r="T29" i="2"/>
  <c r="U29" i="2"/>
  <c r="I33" i="2"/>
  <c r="T33" i="2"/>
  <c r="U33" i="2"/>
  <c r="P12" i="2"/>
  <c r="R12" i="2" s="1"/>
  <c r="I22" i="2"/>
  <c r="T22" i="2"/>
  <c r="U22" i="2"/>
  <c r="I30" i="2"/>
  <c r="T30" i="2"/>
  <c r="U30" i="2"/>
  <c r="I23" i="2"/>
  <c r="T23" i="2"/>
  <c r="U23" i="2"/>
  <c r="I31" i="2"/>
  <c r="T31" i="2"/>
  <c r="U31" i="2"/>
  <c r="I26" i="2"/>
  <c r="T26" i="2"/>
  <c r="U26" i="2"/>
  <c r="I32" i="2"/>
  <c r="T32" i="2"/>
  <c r="U32" i="2"/>
  <c r="P13" i="2"/>
  <c r="R13" i="2" s="1"/>
  <c r="T13" i="2"/>
  <c r="U13" i="2"/>
  <c r="I27" i="2"/>
  <c r="T27" i="2"/>
  <c r="U27" i="2"/>
  <c r="I20" i="2"/>
  <c r="T20" i="2"/>
  <c r="U20" i="2"/>
  <c r="I24" i="2"/>
  <c r="T24" i="2"/>
  <c r="U24" i="2"/>
  <c r="I28" i="2"/>
  <c r="T28" i="2"/>
  <c r="U28" i="2"/>
  <c r="I34" i="2"/>
  <c r="T34" i="2"/>
  <c r="U34" i="2"/>
  <c r="I19" i="2"/>
  <c r="T19" i="2"/>
  <c r="U19" i="2"/>
  <c r="I18" i="2"/>
  <c r="L18" i="2" s="1"/>
  <c r="Q18" i="2" s="1"/>
  <c r="S18" i="2" s="1"/>
  <c r="T18" i="2"/>
  <c r="U18" i="2"/>
  <c r="I17" i="2"/>
  <c r="L17" i="2" s="1"/>
  <c r="Q17" i="2" s="1"/>
  <c r="T17" i="2"/>
  <c r="U17" i="2"/>
  <c r="I14" i="2"/>
  <c r="U14" i="2"/>
  <c r="T14" i="2"/>
  <c r="I16" i="2"/>
  <c r="L16" i="2" s="1"/>
  <c r="Q16" i="2" s="1"/>
  <c r="T16" i="2"/>
  <c r="U16" i="2"/>
  <c r="F22" i="5" s="1"/>
  <c r="F35" i="2"/>
  <c r="P16" i="2"/>
  <c r="R16" i="2" s="1"/>
  <c r="P17" i="2"/>
  <c r="R17" i="2" s="1"/>
  <c r="P15" i="2"/>
  <c r="P14" i="2"/>
  <c r="R14" i="2" s="1"/>
  <c r="I13" i="2"/>
  <c r="L13" i="2" s="1"/>
  <c r="Q13" i="2" s="1"/>
  <c r="C22" i="5" l="1"/>
  <c r="D22" i="5"/>
  <c r="S16" i="2"/>
  <c r="G22" i="5" s="1"/>
  <c r="H22" i="5"/>
  <c r="E22" i="5"/>
  <c r="F26" i="5"/>
  <c r="E26" i="5"/>
  <c r="D26" i="5"/>
  <c r="C26" i="5"/>
  <c r="U36" i="2"/>
  <c r="F24" i="5"/>
  <c r="E24" i="5"/>
  <c r="T36" i="2"/>
  <c r="D24" i="5"/>
  <c r="C24" i="5"/>
  <c r="C36" i="5" s="1"/>
  <c r="T35" i="2"/>
  <c r="L24" i="2"/>
  <c r="Q24" i="2" s="1"/>
  <c r="S24" i="2" s="1"/>
  <c r="L26" i="2"/>
  <c r="Q26" i="2" s="1"/>
  <c r="S26" i="2" s="1"/>
  <c r="L31" i="2"/>
  <c r="Q31" i="2" s="1"/>
  <c r="S31" i="2" s="1"/>
  <c r="L34" i="2"/>
  <c r="Q34" i="2" s="1"/>
  <c r="S34" i="2" s="1"/>
  <c r="L27" i="2"/>
  <c r="Q27" i="2" s="1"/>
  <c r="S27" i="2" s="1"/>
  <c r="L22" i="2"/>
  <c r="Q22" i="2" s="1"/>
  <c r="S22" i="2" s="1"/>
  <c r="L33" i="2"/>
  <c r="Q33" i="2" s="1"/>
  <c r="S33" i="2" s="1"/>
  <c r="L25" i="2"/>
  <c r="Q25" i="2" s="1"/>
  <c r="S25" i="2" s="1"/>
  <c r="L28" i="2"/>
  <c r="Q28" i="2" s="1"/>
  <c r="S28" i="2" s="1"/>
  <c r="L32" i="2"/>
  <c r="Q32" i="2" s="1"/>
  <c r="S32" i="2" s="1"/>
  <c r="L29" i="2"/>
  <c r="Q29" i="2" s="1"/>
  <c r="S29" i="2" s="1"/>
  <c r="L20" i="2"/>
  <c r="Q20" i="2" s="1"/>
  <c r="S20" i="2" s="1"/>
  <c r="L23" i="2"/>
  <c r="Q23" i="2" s="1"/>
  <c r="S23" i="2" s="1"/>
  <c r="L30" i="2"/>
  <c r="Q30" i="2" s="1"/>
  <c r="S30" i="2" s="1"/>
  <c r="L21" i="2"/>
  <c r="Q21" i="2" s="1"/>
  <c r="S21" i="2" s="1"/>
  <c r="U35" i="2"/>
  <c r="L19" i="2"/>
  <c r="Q19" i="2" s="1"/>
  <c r="S19" i="2" s="1"/>
  <c r="R15" i="2"/>
  <c r="S17" i="2"/>
  <c r="S13" i="2"/>
  <c r="E36" i="5" l="1"/>
  <c r="F36" i="5"/>
  <c r="D36" i="5"/>
  <c r="P19" i="2"/>
  <c r="P18" i="2"/>
  <c r="H24" i="5" s="1"/>
  <c r="R19" i="2" l="1"/>
  <c r="H26" i="5"/>
  <c r="H36" i="5" s="1"/>
  <c r="H38" i="5" s="1"/>
  <c r="R18" i="2"/>
  <c r="G24" i="5" s="1"/>
  <c r="P21" i="2"/>
  <c r="R21" i="2" s="1"/>
  <c r="P20" i="2"/>
  <c r="R20" i="2" s="1"/>
  <c r="P23" i="2" l="1"/>
  <c r="R23" i="2" s="1"/>
  <c r="P22" i="2"/>
  <c r="R22" i="2" s="1"/>
  <c r="P25" i="2" l="1"/>
  <c r="R25" i="2" s="1"/>
  <c r="P24" i="2"/>
  <c r="R24" i="2" l="1"/>
  <c r="P27" i="2"/>
  <c r="R27" i="2" s="1"/>
  <c r="P26" i="2"/>
  <c r="R26" i="2" s="1"/>
  <c r="P29" i="2" l="1"/>
  <c r="R29" i="2" s="1"/>
  <c r="P28" i="2"/>
  <c r="R28" i="2" l="1"/>
  <c r="P31" i="2"/>
  <c r="R31" i="2" s="1"/>
  <c r="P30" i="2"/>
  <c r="R30" i="2" s="1"/>
  <c r="P33" i="2"/>
  <c r="R33" i="2" s="1"/>
  <c r="P32" i="2" l="1"/>
  <c r="P34" i="2"/>
  <c r="R34" i="2" s="1"/>
  <c r="R32" i="2" l="1"/>
  <c r="R35" i="2" s="1"/>
  <c r="S15" i="2" l="1"/>
  <c r="S35" i="2" s="1"/>
  <c r="G26" i="5" l="1"/>
  <c r="G30" i="5"/>
  <c r="G36"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Utilisateur</author>
  </authors>
  <commentList>
    <comment ref="B11" authorId="0" shapeId="0" xr:uid="{2E015029-0BB0-4660-8FA9-D03A75EF2618}">
      <text>
        <r>
          <rPr>
            <sz val="9"/>
            <color indexed="81"/>
            <rFont val="Tahoma"/>
            <family val="2"/>
          </rPr>
          <t xml:space="preserve">Name of the platform that collects the tourist tax for you and undertakes to pay it directly to Communauté de Communes du Pays de Lamastre + AMOUNT received by the platform.
</t>
        </r>
        <r>
          <rPr>
            <i/>
            <u/>
            <sz val="9"/>
            <color indexed="81"/>
            <rFont val="Tahoma"/>
            <family val="2"/>
          </rPr>
          <t>Do not enter anything if</t>
        </r>
        <r>
          <rPr>
            <i/>
            <sz val="9"/>
            <color indexed="81"/>
            <rFont val="Tahoma"/>
            <family val="2"/>
          </rPr>
          <t xml:space="preserve"> the platform gives you the amount collected for you to donate to Communauté de Communes du Pays de Lamastre.</t>
        </r>
      </text>
    </comment>
    <comment ref="B15" authorId="0" shapeId="0" xr:uid="{F64DAF41-56BC-4A81-8AD7-0F1486732FEB}">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5" authorId="0" shapeId="0" xr:uid="{3AD7AF4B-34A3-477B-BB17-CFFEB21E77A2}">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5" authorId="0" shapeId="0" xr:uid="{A88A6A6B-E8AE-464B-9400-A5C2BEFCEAE0}">
      <text>
        <r>
          <rPr>
            <b/>
            <sz val="9"/>
            <color indexed="81"/>
            <rFont val="Tahoma"/>
            <family val="2"/>
          </rPr>
          <t>Saisie obligatoire</t>
        </r>
      </text>
    </comment>
    <comment ref="B16" authorId="0" shapeId="0" xr:uid="{A092543F-E604-4968-A4A9-8F208B2CD551}">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6" authorId="0" shapeId="0" xr:uid="{EDBB9298-1972-4C95-8D10-A19FFD2EAB7E}">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6" authorId="0" shapeId="0" xr:uid="{FC845DEE-A35C-4002-B0F4-905EFAC03283}">
      <text>
        <r>
          <rPr>
            <b/>
            <sz val="9"/>
            <color indexed="81"/>
            <rFont val="Tahoma"/>
            <family val="2"/>
          </rPr>
          <t>Saisie obligatoire</t>
        </r>
      </text>
    </comment>
    <comment ref="B17" authorId="0" shapeId="0" xr:uid="{F2236402-09A1-4518-863D-991DEEDF6796}">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7" authorId="0" shapeId="0" xr:uid="{B291E5A3-514E-4E64-BBF9-03078BA2B213}">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7" authorId="0" shapeId="0" xr:uid="{F84AD9AA-04E8-44AB-9542-2D69354C1DE1}">
      <text>
        <r>
          <rPr>
            <b/>
            <sz val="9"/>
            <color indexed="81"/>
            <rFont val="Tahoma"/>
            <family val="2"/>
          </rPr>
          <t>Saisie obligatoire</t>
        </r>
      </text>
    </comment>
    <comment ref="B18" authorId="0" shapeId="0" xr:uid="{9E51EE9A-DDED-42D8-BD5B-6FB4AFB6DC43}">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8" authorId="0" shapeId="0" xr:uid="{04F1FE64-E85C-4664-9CE3-5B1E120354EA}">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8" authorId="0" shapeId="0" xr:uid="{910DA9B6-1086-4EF4-9A42-684A398998AE}">
      <text>
        <r>
          <rPr>
            <b/>
            <sz val="9"/>
            <color indexed="81"/>
            <rFont val="Tahoma"/>
            <family val="2"/>
          </rPr>
          <t>Saisie obligatoire</t>
        </r>
      </text>
    </comment>
    <comment ref="B19" authorId="0" shapeId="0" xr:uid="{BA9DD50A-F700-4ECB-8E9A-30BBCD0CFF11}">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9" authorId="0" shapeId="0" xr:uid="{5778AA9F-A7B2-4EB7-9C08-56445C260D11}">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9" authorId="0" shapeId="0" xr:uid="{8288B451-E020-42D5-AE1B-9431AFD0541A}">
      <text>
        <r>
          <rPr>
            <b/>
            <sz val="9"/>
            <color indexed="81"/>
            <rFont val="Tahoma"/>
            <family val="2"/>
          </rPr>
          <t>Saisie obligatoire</t>
        </r>
      </text>
    </comment>
    <comment ref="B20" authorId="0" shapeId="0" xr:uid="{F413D3A8-170E-4709-A9FE-96BC6679AEC4}">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0" authorId="0" shapeId="0" xr:uid="{6025A22F-A953-42C9-9142-C3AE6DAA2A36}">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0" authorId="0" shapeId="0" xr:uid="{17DE51D4-9ACC-4454-8956-928AFA749960}">
      <text>
        <r>
          <rPr>
            <b/>
            <sz val="9"/>
            <color indexed="81"/>
            <rFont val="Tahoma"/>
            <family val="2"/>
          </rPr>
          <t>Saisie obligatoire</t>
        </r>
      </text>
    </comment>
    <comment ref="B21" authorId="0" shapeId="0" xr:uid="{588BFFB5-F29B-499F-84C6-CBEBA6D7E192}">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1" authorId="0" shapeId="0" xr:uid="{A5B067C8-4B53-42E3-ACFC-0B29685B9647}">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1" authorId="0" shapeId="0" xr:uid="{201E8584-C136-46BA-B1CC-66586F1BBB98}">
      <text>
        <r>
          <rPr>
            <b/>
            <sz val="9"/>
            <color indexed="81"/>
            <rFont val="Tahoma"/>
            <family val="2"/>
          </rPr>
          <t>Saisie obligatoire</t>
        </r>
      </text>
    </comment>
    <comment ref="B22" authorId="0" shapeId="0" xr:uid="{26AF934C-F0FA-4D31-A984-434A79AB9899}">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2" authorId="0" shapeId="0" xr:uid="{B03B691E-7706-49B3-8699-7FB1B4906997}">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2" authorId="0" shapeId="0" xr:uid="{EA8DA242-0475-4DB0-AAAB-A77968548BD1}">
      <text>
        <r>
          <rPr>
            <b/>
            <sz val="9"/>
            <color indexed="81"/>
            <rFont val="Tahoma"/>
            <family val="2"/>
          </rPr>
          <t>Saisie obligatoire</t>
        </r>
      </text>
    </comment>
    <comment ref="B23" authorId="0" shapeId="0" xr:uid="{F330D4F5-F5E1-4E24-9029-7B5F2A2C8336}">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3" authorId="0" shapeId="0" xr:uid="{0A491C82-11D3-454C-B6E8-FFEA82C9F1D0}">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3" authorId="0" shapeId="0" xr:uid="{BE92B0B1-1BE9-4314-89F8-1780B1AA84F8}">
      <text>
        <r>
          <rPr>
            <b/>
            <sz val="9"/>
            <color indexed="81"/>
            <rFont val="Tahoma"/>
            <family val="2"/>
          </rPr>
          <t>Saisie obligatoire</t>
        </r>
      </text>
    </comment>
    <comment ref="B24" authorId="0" shapeId="0" xr:uid="{64B0D279-753B-43D6-9D36-6424BBF209EF}">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4" authorId="0" shapeId="0" xr:uid="{5A8ED76D-CC2F-4983-9489-F691F2F45D23}">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4" authorId="0" shapeId="0" xr:uid="{347C62AF-2C28-4E63-B93A-CC73DED98577}">
      <text>
        <r>
          <rPr>
            <b/>
            <sz val="9"/>
            <color indexed="81"/>
            <rFont val="Tahoma"/>
            <family val="2"/>
          </rPr>
          <t>Saisie obligatoire</t>
        </r>
      </text>
    </comment>
    <comment ref="B25" authorId="0" shapeId="0" xr:uid="{BBC5A495-A126-4EAD-B333-32E7549BACA9}">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5" authorId="0" shapeId="0" xr:uid="{60FF5FE6-ABAB-470A-8594-6F7883423FD8}">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5" authorId="0" shapeId="0" xr:uid="{BE45AD0D-CDC3-4143-841B-8A540616A8AD}">
      <text>
        <r>
          <rPr>
            <b/>
            <sz val="9"/>
            <color indexed="81"/>
            <rFont val="Tahoma"/>
            <family val="2"/>
          </rPr>
          <t>Saisie obligatoire</t>
        </r>
      </text>
    </comment>
    <comment ref="B26" authorId="0" shapeId="0" xr:uid="{87A027B7-E49B-47E1-8D7D-77247C3A324B}">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6" authorId="0" shapeId="0" xr:uid="{CC4C8CDA-83C2-43B1-B6BE-0509D9DBA689}">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6" authorId="0" shapeId="0" xr:uid="{354337D7-29B6-41D0-8677-425A71D1F978}">
      <text>
        <r>
          <rPr>
            <b/>
            <sz val="9"/>
            <color indexed="81"/>
            <rFont val="Tahoma"/>
            <family val="2"/>
          </rPr>
          <t>Saisie obligatoire</t>
        </r>
      </text>
    </comment>
    <comment ref="B27" authorId="0" shapeId="0" xr:uid="{7B013F0B-F7A2-4EDB-8785-384B33D8B6E7}">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7" authorId="0" shapeId="0" xr:uid="{B6B79B63-A571-48A0-98A3-D6E56F81F76E}">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7" authorId="0" shapeId="0" xr:uid="{5F7BFB34-1DFE-4978-B63E-F6F22B22CE42}">
      <text>
        <r>
          <rPr>
            <b/>
            <sz val="9"/>
            <color indexed="81"/>
            <rFont val="Tahoma"/>
            <family val="2"/>
          </rPr>
          <t>Saisie obligatoire</t>
        </r>
      </text>
    </comment>
    <comment ref="B28" authorId="0" shapeId="0" xr:uid="{5D346BE8-33B5-4AC1-882F-0D5EA7FEFEB9}">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8" authorId="0" shapeId="0" xr:uid="{5913D7CC-3879-4BDC-9D41-507D0BDF7EF4}">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8" authorId="0" shapeId="0" xr:uid="{B41AC3AA-2ECD-445B-8715-A1DCCE59F75B}">
      <text>
        <r>
          <rPr>
            <b/>
            <sz val="9"/>
            <color indexed="81"/>
            <rFont val="Tahoma"/>
            <family val="2"/>
          </rPr>
          <t>Saisie obligatoire</t>
        </r>
      </text>
    </comment>
    <comment ref="B29" authorId="0" shapeId="0" xr:uid="{758914D9-874D-4B83-9FD1-219CFAA8648E}">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9" authorId="0" shapeId="0" xr:uid="{3C2B9723-42FF-4CFB-ADC9-930E72C90D63}">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9" authorId="0" shapeId="0" xr:uid="{9BB8B6BA-A109-4FA3-9CFB-B4E7E27EADC2}">
      <text>
        <r>
          <rPr>
            <b/>
            <sz val="9"/>
            <color indexed="81"/>
            <rFont val="Tahoma"/>
            <family val="2"/>
          </rPr>
          <t>Saisie obligatoire</t>
        </r>
      </text>
    </comment>
    <comment ref="B30" authorId="0" shapeId="0" xr:uid="{BCC27B7F-6625-4981-A0C9-5C35D7804AC1}">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0" authorId="0" shapeId="0" xr:uid="{DD87FB07-F6D2-4FDB-97FA-F9699FBB6557}">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0" authorId="0" shapeId="0" xr:uid="{46F19773-F05A-4CD8-9BED-E4C897143196}">
      <text>
        <r>
          <rPr>
            <b/>
            <sz val="9"/>
            <color indexed="81"/>
            <rFont val="Tahoma"/>
            <family val="2"/>
          </rPr>
          <t>Saisie obligatoire</t>
        </r>
      </text>
    </comment>
    <comment ref="B31" authorId="0" shapeId="0" xr:uid="{E361BEE7-AA95-4EFC-9004-95857E0C0212}">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1" authorId="0" shapeId="0" xr:uid="{60CECDB0-0673-4D39-9604-2F06025BCC73}">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1" authorId="0" shapeId="0" xr:uid="{9E80EA2B-550A-4D32-94E9-AA3B89404D5B}">
      <text>
        <r>
          <rPr>
            <b/>
            <sz val="9"/>
            <color indexed="81"/>
            <rFont val="Tahoma"/>
            <family val="2"/>
          </rPr>
          <t>Saisie obligatoire</t>
        </r>
      </text>
    </comment>
    <comment ref="B32" authorId="0" shapeId="0" xr:uid="{04B97532-1B06-4996-B548-841DA6A2C8D8}">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2" authorId="0" shapeId="0" xr:uid="{0259DC15-79EC-4934-BE4F-AE5C0C25CFAC}">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2" authorId="0" shapeId="0" xr:uid="{86A63E49-3D1A-4CE6-9840-6DA0C08292D5}">
      <text>
        <r>
          <rPr>
            <b/>
            <sz val="9"/>
            <color indexed="81"/>
            <rFont val="Tahoma"/>
            <family val="2"/>
          </rPr>
          <t>Saisie obligatoire</t>
        </r>
      </text>
    </comment>
    <comment ref="B33" authorId="0" shapeId="0" xr:uid="{572A9474-40CF-4506-A897-66B69DB98B89}">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3" authorId="0" shapeId="0" xr:uid="{FB59F1AF-7ABA-49D2-80CD-DA8F9DE8C0BB}">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3" authorId="0" shapeId="0" xr:uid="{2B6F815E-C977-48F6-ABDE-8B11B8D1F9D3}">
      <text>
        <r>
          <rPr>
            <b/>
            <sz val="9"/>
            <color indexed="81"/>
            <rFont val="Tahoma"/>
            <family val="2"/>
          </rPr>
          <t>Saisie obligatoire</t>
        </r>
      </text>
    </comment>
    <comment ref="B34" authorId="0" shapeId="0" xr:uid="{A63EBEBE-D0F4-48CF-B226-F395BE548C75}">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4" authorId="0" shapeId="0" xr:uid="{423746AD-2FF5-4F4A-9A3B-C6581AB56456}">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4" authorId="0" shapeId="0" xr:uid="{2D796CB3-AD22-4A09-BE13-3023130E39E7}">
      <text>
        <r>
          <rPr>
            <b/>
            <sz val="9"/>
            <color indexed="81"/>
            <rFont val="Tahoma"/>
            <family val="2"/>
          </rPr>
          <t>Saisie obligatoire</t>
        </r>
      </text>
    </comment>
    <comment ref="R35" authorId="0" shapeId="0" xr:uid="{BE3E127F-C37A-4E35-A2CC-5836651684E7}">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B50" authorId="0" shapeId="0" xr:uid="{301F6A4A-A3EE-4D53-9BED-A41B75CADC5B}">
      <text>
        <r>
          <rPr>
            <sz val="9"/>
            <color indexed="81"/>
            <rFont val="Tahoma"/>
            <family val="2"/>
          </rPr>
          <t xml:space="preserve">Name of the platform that collects the tourist tax for you and undertakes to pay it directly to Communauté de Communes du Pays de Lamastre + AMOUNT received by the platform.
</t>
        </r>
        <r>
          <rPr>
            <i/>
            <u/>
            <sz val="9"/>
            <color indexed="81"/>
            <rFont val="Tahoma"/>
            <family val="2"/>
          </rPr>
          <t>Do not enter anything if</t>
        </r>
        <r>
          <rPr>
            <i/>
            <sz val="9"/>
            <color indexed="81"/>
            <rFont val="Tahoma"/>
            <family val="2"/>
          </rPr>
          <t xml:space="preserve"> the platform gives you the amount collected for you to donate to Communauté de Communes du Pays de Lamastre.</t>
        </r>
      </text>
    </comment>
    <comment ref="B51" authorId="0" shapeId="0" xr:uid="{75C67031-8CB0-40D9-9C81-E20B61321113}">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51" authorId="0" shapeId="0" xr:uid="{05D26E44-1B4E-40DC-9438-46BA01CB1C3F}">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51" authorId="0" shapeId="0" xr:uid="{455493E5-9C44-48B9-8C3E-3EE557D754BF}">
      <text>
        <r>
          <rPr>
            <b/>
            <sz val="9"/>
            <color indexed="81"/>
            <rFont val="Tahoma"/>
            <family val="2"/>
          </rPr>
          <t>Saisie obligatoire</t>
        </r>
      </text>
    </comment>
    <comment ref="B52" authorId="0" shapeId="0" xr:uid="{6776A378-321F-4D88-A597-F043AFD77638}">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52" authorId="0" shapeId="0" xr:uid="{D9A7047C-E2FF-4DE2-9C72-45AD62C39088}">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52" authorId="0" shapeId="0" xr:uid="{007DA561-04ED-4D87-B4C8-F58B0C51407C}">
      <text>
        <r>
          <rPr>
            <b/>
            <sz val="9"/>
            <color indexed="81"/>
            <rFont val="Tahoma"/>
            <family val="2"/>
          </rPr>
          <t>Saisie obligatoire</t>
        </r>
      </text>
    </comment>
    <comment ref="B53" authorId="0" shapeId="0" xr:uid="{33485C67-F7BA-4FCD-924D-0D5CC87A983C}">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53" authorId="0" shapeId="0" xr:uid="{C4D22D0C-C822-4820-87A4-7CCF60C21B2F}">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53" authorId="0" shapeId="0" xr:uid="{69967BAA-C8AE-443E-9948-74774C39CE19}">
      <text>
        <r>
          <rPr>
            <b/>
            <sz val="9"/>
            <color indexed="81"/>
            <rFont val="Tahoma"/>
            <family val="2"/>
          </rPr>
          <t>Saisie obligatoire</t>
        </r>
      </text>
    </comment>
    <comment ref="B54" authorId="0" shapeId="0" xr:uid="{F858BE20-7836-428E-A222-BF1D077C399C}">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54" authorId="0" shapeId="0" xr:uid="{624E61DA-CBCA-4691-B884-191B30694F54}">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54" authorId="0" shapeId="0" xr:uid="{77F951F3-0A66-494F-9A48-56659D05233E}">
      <text>
        <r>
          <rPr>
            <b/>
            <sz val="9"/>
            <color indexed="81"/>
            <rFont val="Tahoma"/>
            <family val="2"/>
          </rPr>
          <t>Saisie obligatoire</t>
        </r>
      </text>
    </comment>
    <comment ref="B55" authorId="0" shapeId="0" xr:uid="{259F03CA-C5ED-4718-ABD1-908C5408EB2B}">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55" authorId="0" shapeId="0" xr:uid="{59959A40-C749-4B5D-B7D9-579355CF3D04}">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55" authorId="0" shapeId="0" xr:uid="{FFFAD0E6-A48B-4400-B772-83F94BE4BAB7}">
      <text>
        <r>
          <rPr>
            <b/>
            <sz val="9"/>
            <color indexed="81"/>
            <rFont val="Tahoma"/>
            <family val="2"/>
          </rPr>
          <t>Saisie obligatoire</t>
        </r>
      </text>
    </comment>
    <comment ref="B56" authorId="0" shapeId="0" xr:uid="{7609ACBB-A238-472B-83EE-24DC2FB68AB2}">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56" authorId="0" shapeId="0" xr:uid="{B5250FA5-53C0-443F-B835-DBBD3992F882}">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56" authorId="0" shapeId="0" xr:uid="{D4B85D60-752F-41F4-8257-B02771472DB3}">
      <text>
        <r>
          <rPr>
            <b/>
            <sz val="9"/>
            <color indexed="81"/>
            <rFont val="Tahoma"/>
            <family val="2"/>
          </rPr>
          <t>Saisie obligatoire</t>
        </r>
      </text>
    </comment>
    <comment ref="B57" authorId="0" shapeId="0" xr:uid="{83824F33-986A-452C-A8C3-12CE1950068B}">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57" authorId="0" shapeId="0" xr:uid="{A67529D3-6AD1-4E56-BA3E-3B92B6725648}">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57" authorId="0" shapeId="0" xr:uid="{ABE5C0C8-1B84-4A77-BE5A-9974E80AB8A5}">
      <text>
        <r>
          <rPr>
            <b/>
            <sz val="9"/>
            <color indexed="81"/>
            <rFont val="Tahoma"/>
            <family val="2"/>
          </rPr>
          <t>Saisie obligatoire</t>
        </r>
      </text>
    </comment>
    <comment ref="B58" authorId="0" shapeId="0" xr:uid="{EAD39A41-5C2F-49DD-B526-747B15451A39}">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58" authorId="0" shapeId="0" xr:uid="{696F033F-5E22-424D-AFCD-3FF24C9A4289}">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58" authorId="0" shapeId="0" xr:uid="{7AC3D329-E91F-4861-8A30-8804E6223385}">
      <text>
        <r>
          <rPr>
            <b/>
            <sz val="9"/>
            <color indexed="81"/>
            <rFont val="Tahoma"/>
            <family val="2"/>
          </rPr>
          <t>Saisie obligatoire</t>
        </r>
      </text>
    </comment>
    <comment ref="B59" authorId="0" shapeId="0" xr:uid="{84ABF3F8-8516-47A7-9E7A-03A162EA620A}">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59" authorId="0" shapeId="0" xr:uid="{8D752FB1-ED9B-4F73-8D8E-96E6E0CF6067}">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59" authorId="0" shapeId="0" xr:uid="{1F72CB15-29EC-49FC-973A-109FB230D3D5}">
      <text>
        <r>
          <rPr>
            <b/>
            <sz val="9"/>
            <color indexed="81"/>
            <rFont val="Tahoma"/>
            <family val="2"/>
          </rPr>
          <t>Saisie obligatoire</t>
        </r>
      </text>
    </comment>
    <comment ref="B60" authorId="0" shapeId="0" xr:uid="{E7135F60-2FE0-4F8F-87DD-4A4FBF9766BD}">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60" authorId="0" shapeId="0" xr:uid="{7352AC5E-9855-4F13-98ED-0A783D7B8A08}">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60" authorId="0" shapeId="0" xr:uid="{CA4A52C3-4FBA-43EC-B3F3-E0FA7AB1E405}">
      <text>
        <r>
          <rPr>
            <b/>
            <sz val="9"/>
            <color indexed="81"/>
            <rFont val="Tahoma"/>
            <family val="2"/>
          </rPr>
          <t>Saisie obligatoire</t>
        </r>
      </text>
    </comment>
    <comment ref="B61" authorId="0" shapeId="0" xr:uid="{7A6F5832-5416-4773-9654-507E37DCB966}">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61" authorId="0" shapeId="0" xr:uid="{EE1649EE-A661-41B2-8CD0-937E415B9997}">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61" authorId="0" shapeId="0" xr:uid="{134B61AB-F308-4937-A3E2-6043CB4FABD9}">
      <text>
        <r>
          <rPr>
            <b/>
            <sz val="9"/>
            <color indexed="81"/>
            <rFont val="Tahoma"/>
            <family val="2"/>
          </rPr>
          <t>Saisie obligatoire</t>
        </r>
      </text>
    </comment>
    <comment ref="B62" authorId="0" shapeId="0" xr:uid="{11D801FB-4224-496E-906A-8C42E704E8EF}">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62" authorId="0" shapeId="0" xr:uid="{5E406E52-FB9B-4148-BA30-F8268FA4791C}">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62" authorId="0" shapeId="0" xr:uid="{FE0FF5D5-BEDC-48E1-B5C0-EA558FD06E7D}">
      <text>
        <r>
          <rPr>
            <b/>
            <sz val="9"/>
            <color indexed="81"/>
            <rFont val="Tahoma"/>
            <family val="2"/>
          </rPr>
          <t>Saisie obligatoire</t>
        </r>
      </text>
    </comment>
    <comment ref="B63" authorId="0" shapeId="0" xr:uid="{AB836486-24F7-4712-B23D-E06D026C532E}">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63" authorId="0" shapeId="0" xr:uid="{6D3FEED6-6F83-4A7C-84AB-D9BCAD430994}">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63" authorId="0" shapeId="0" xr:uid="{32BE7F37-636E-4A29-A305-D289F2D24E13}">
      <text>
        <r>
          <rPr>
            <b/>
            <sz val="9"/>
            <color indexed="81"/>
            <rFont val="Tahoma"/>
            <family val="2"/>
          </rPr>
          <t>Saisie obligatoire</t>
        </r>
      </text>
    </comment>
    <comment ref="B64" authorId="0" shapeId="0" xr:uid="{737BACE5-C871-4D17-B387-562612E2CA65}">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64" authorId="0" shapeId="0" xr:uid="{9079CD63-5442-408F-AF5D-48622653ACA5}">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64" authorId="0" shapeId="0" xr:uid="{712F0475-0E7E-4A49-8A30-07E6A6D7A154}">
      <text>
        <r>
          <rPr>
            <b/>
            <sz val="9"/>
            <color indexed="81"/>
            <rFont val="Tahoma"/>
            <family val="2"/>
          </rPr>
          <t>Saisie obligatoire</t>
        </r>
      </text>
    </comment>
    <comment ref="B65" authorId="0" shapeId="0" xr:uid="{DAE5A3DE-074E-46E5-8401-4E249E3572AA}">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65" authorId="0" shapeId="0" xr:uid="{6297519A-E50C-4898-8A49-AF19ABD90D60}">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65" authorId="0" shapeId="0" xr:uid="{CD2E8DF6-6282-4260-917A-459BAD4BD72A}">
      <text>
        <r>
          <rPr>
            <b/>
            <sz val="9"/>
            <color indexed="81"/>
            <rFont val="Tahoma"/>
            <family val="2"/>
          </rPr>
          <t>Saisie obligatoire</t>
        </r>
      </text>
    </comment>
    <comment ref="B66" authorId="0" shapeId="0" xr:uid="{3EA7FE63-EF05-4A11-B780-1B41B22EEA41}">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66" authorId="0" shapeId="0" xr:uid="{59DB1186-8B5D-4FE5-89C6-0964BADE7734}">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66" authorId="0" shapeId="0" xr:uid="{9333B02D-07C5-4FE0-B564-A534501FBCFF}">
      <text>
        <r>
          <rPr>
            <b/>
            <sz val="9"/>
            <color indexed="81"/>
            <rFont val="Tahoma"/>
            <family val="2"/>
          </rPr>
          <t>Saisie obligatoire</t>
        </r>
      </text>
    </comment>
    <comment ref="B67" authorId="0" shapeId="0" xr:uid="{C80DFB1F-E79E-4A9F-8681-F27C36FF683E}">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67" authorId="0" shapeId="0" xr:uid="{4B6ADF15-4364-4151-91B3-C534DD2CDCBD}">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67" authorId="0" shapeId="0" xr:uid="{34149287-6E64-48B6-AA9F-506EAC9D5CB6}">
      <text>
        <r>
          <rPr>
            <b/>
            <sz val="9"/>
            <color indexed="81"/>
            <rFont val="Tahoma"/>
            <family val="2"/>
          </rPr>
          <t>Saisie obligatoire</t>
        </r>
      </text>
    </comment>
    <comment ref="B68" authorId="0" shapeId="0" xr:uid="{1399D891-881D-4258-8E5E-E1080C7C3999}">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68" authorId="0" shapeId="0" xr:uid="{20F9AD64-4A5E-4FB8-AE08-D2169D3997AD}">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68" authorId="0" shapeId="0" xr:uid="{2D47A516-4F4D-4313-A002-C7DA3337845A}">
      <text>
        <r>
          <rPr>
            <b/>
            <sz val="9"/>
            <color indexed="81"/>
            <rFont val="Tahoma"/>
            <family val="2"/>
          </rPr>
          <t>Saisie obligatoire</t>
        </r>
      </text>
    </comment>
    <comment ref="B69" authorId="0" shapeId="0" xr:uid="{9A5CE1A3-9E9C-4617-A844-88C6D18D976A}">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69" authorId="0" shapeId="0" xr:uid="{72E82160-080B-405B-B368-9BA0B7393FA6}">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69" authorId="0" shapeId="0" xr:uid="{BC67AF8E-9E29-49AD-ABA1-F4E57B87FF12}">
      <text>
        <r>
          <rPr>
            <b/>
            <sz val="9"/>
            <color indexed="81"/>
            <rFont val="Tahoma"/>
            <family val="2"/>
          </rPr>
          <t>Saisie obligatoire</t>
        </r>
      </text>
    </comment>
    <comment ref="B70" authorId="0" shapeId="0" xr:uid="{82736B5B-541F-451E-8575-CBD636F885DE}">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70" authorId="0" shapeId="0" xr:uid="{EAC3B96A-E579-4A68-A2AB-ED4EC5233F57}">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70" authorId="0" shapeId="0" xr:uid="{C8B9D202-3A0C-4C2E-A705-EB9493BFA4D6}">
      <text>
        <r>
          <rPr>
            <b/>
            <sz val="9"/>
            <color indexed="81"/>
            <rFont val="Tahoma"/>
            <family val="2"/>
          </rPr>
          <t>Saisie obligatoire</t>
        </r>
      </text>
    </comment>
    <comment ref="B71" authorId="0" shapeId="0" xr:uid="{E48853F4-4B6E-48AA-801C-60EEB79010DE}">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71" authorId="0" shapeId="0" xr:uid="{F73D69E2-5C52-4B24-9EF3-CC4DB80F63E7}">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71" authorId="0" shapeId="0" xr:uid="{BD961C1F-AE67-4EBB-91DE-A47B0EE32924}">
      <text>
        <r>
          <rPr>
            <b/>
            <sz val="9"/>
            <color indexed="81"/>
            <rFont val="Tahoma"/>
            <family val="2"/>
          </rPr>
          <t>Saisie obligatoire</t>
        </r>
      </text>
    </comment>
    <comment ref="B72" authorId="0" shapeId="0" xr:uid="{FBA6B4C9-2E85-4F77-A5B5-9E2CB420ADF1}">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72" authorId="0" shapeId="0" xr:uid="{A53186FB-4DC5-4EC9-9CD1-1556339F8D2D}">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72" authorId="0" shapeId="0" xr:uid="{1EDC8E62-4A72-4C0C-B203-878CAF19D9DA}">
      <text>
        <r>
          <rPr>
            <b/>
            <sz val="9"/>
            <color indexed="81"/>
            <rFont val="Tahoma"/>
            <family val="2"/>
          </rPr>
          <t>Saisie obligatoire</t>
        </r>
      </text>
    </comment>
    <comment ref="B73" authorId="0" shapeId="0" xr:uid="{0524050F-AF3F-4358-A7DA-8BDA83004552}">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73" authorId="0" shapeId="0" xr:uid="{C74EF36E-10BB-49DB-A310-0471F53E19B0}">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73" authorId="0" shapeId="0" xr:uid="{89C2536B-D73B-45C1-90F8-63B59BC8D11E}">
      <text>
        <r>
          <rPr>
            <b/>
            <sz val="9"/>
            <color indexed="81"/>
            <rFont val="Tahoma"/>
            <family val="2"/>
          </rPr>
          <t>Saisie obligatoire</t>
        </r>
      </text>
    </comment>
    <comment ref="P74" authorId="0" shapeId="0" xr:uid="{D4D96589-B3DD-4F7B-83FE-996041661276}">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Q74" authorId="0" shapeId="0" xr:uid="{44218C52-D59B-44CE-85E6-02139ED185BD}">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B89" authorId="0" shapeId="0" xr:uid="{6EAC9D0F-E280-499B-BD8C-0AEB6BD7CAB6}">
      <text>
        <r>
          <rPr>
            <sz val="9"/>
            <color indexed="81"/>
            <rFont val="Tahoma"/>
            <family val="2"/>
          </rPr>
          <t xml:space="preserve">Name of the platform that collects the tourist tax for you and undertakes to pay it directly to Communauté de Communes du Pays de Lamastre + AMOUNT received by the platform.
</t>
        </r>
        <r>
          <rPr>
            <i/>
            <u/>
            <sz val="9"/>
            <color indexed="81"/>
            <rFont val="Tahoma"/>
            <family val="2"/>
          </rPr>
          <t>Do not enter anything if</t>
        </r>
        <r>
          <rPr>
            <i/>
            <sz val="9"/>
            <color indexed="81"/>
            <rFont val="Tahoma"/>
            <family val="2"/>
          </rPr>
          <t xml:space="preserve"> the platform gives you the amount collected for you to donate to Communauté de Communes du Pays de Lamastre.</t>
        </r>
      </text>
    </comment>
    <comment ref="B90" authorId="0" shapeId="0" xr:uid="{5389FAFD-A5FF-4A6D-B2B3-8E58D111FD84}">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90" authorId="0" shapeId="0" xr:uid="{080D73D2-29DF-4289-AF40-BEA55D074FF3}">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90" authorId="0" shapeId="0" xr:uid="{C0B2446C-0A80-4F65-964C-CD6D0CB47A17}">
      <text>
        <r>
          <rPr>
            <b/>
            <sz val="9"/>
            <color indexed="81"/>
            <rFont val="Tahoma"/>
            <family val="2"/>
          </rPr>
          <t>Saisie obligatoire</t>
        </r>
      </text>
    </comment>
    <comment ref="B91" authorId="0" shapeId="0" xr:uid="{0660F84F-15AB-433D-9FEC-07E592877DBA}">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91" authorId="0" shapeId="0" xr:uid="{6ECD9A9E-A2C8-447C-A755-95752DB9D404}">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91" authorId="0" shapeId="0" xr:uid="{57EBC0DD-BD4E-4736-BF1C-114ABE3C32EA}">
      <text>
        <r>
          <rPr>
            <b/>
            <sz val="9"/>
            <color indexed="81"/>
            <rFont val="Tahoma"/>
            <family val="2"/>
          </rPr>
          <t>Saisie obligatoire</t>
        </r>
      </text>
    </comment>
    <comment ref="B92" authorId="0" shapeId="0" xr:uid="{D941FE09-6D50-455F-9941-CD51A9C8926D}">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92" authorId="0" shapeId="0" xr:uid="{66634D11-2617-4D41-B334-A6B84F278994}">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92" authorId="0" shapeId="0" xr:uid="{DB984104-A524-424A-8B5C-99906BFF575D}">
      <text>
        <r>
          <rPr>
            <b/>
            <sz val="9"/>
            <color indexed="81"/>
            <rFont val="Tahoma"/>
            <family val="2"/>
          </rPr>
          <t>Saisie obligatoire</t>
        </r>
      </text>
    </comment>
    <comment ref="B93" authorId="0" shapeId="0" xr:uid="{1565B347-E417-4F50-8174-D9D465F392DE}">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93" authorId="0" shapeId="0" xr:uid="{86E47486-C7FB-4B7E-8B4B-1AF8D7C64FA8}">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93" authorId="0" shapeId="0" xr:uid="{D82581DA-6649-4A4D-B862-6174BF5ABD5F}">
      <text>
        <r>
          <rPr>
            <b/>
            <sz val="9"/>
            <color indexed="81"/>
            <rFont val="Tahoma"/>
            <family val="2"/>
          </rPr>
          <t>Saisie obligatoire</t>
        </r>
      </text>
    </comment>
    <comment ref="B94" authorId="0" shapeId="0" xr:uid="{F3ADF8F7-9CC5-423D-A93A-4FE0EF84D712}">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94" authorId="0" shapeId="0" xr:uid="{F908FBE0-90D8-4CE2-A19F-F050A7F59796}">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94" authorId="0" shapeId="0" xr:uid="{87FFF3B7-D873-448A-B9C5-7D50C06430AF}">
      <text>
        <r>
          <rPr>
            <b/>
            <sz val="9"/>
            <color indexed="81"/>
            <rFont val="Tahoma"/>
            <family val="2"/>
          </rPr>
          <t>Saisie obligatoire</t>
        </r>
      </text>
    </comment>
    <comment ref="B95" authorId="0" shapeId="0" xr:uid="{18BCA4BB-6042-41D8-84B0-5BCF0B750E6C}">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95" authorId="0" shapeId="0" xr:uid="{8CD5554A-6232-48D8-8959-E5549ACB8925}">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95" authorId="0" shapeId="0" xr:uid="{E54601EB-9455-4950-B258-90B0048DCE1E}">
      <text>
        <r>
          <rPr>
            <b/>
            <sz val="9"/>
            <color indexed="81"/>
            <rFont val="Tahoma"/>
            <family val="2"/>
          </rPr>
          <t>Saisie obligatoire</t>
        </r>
      </text>
    </comment>
    <comment ref="B96" authorId="0" shapeId="0" xr:uid="{0543D593-425E-4DB7-86F2-590E898498BA}">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96" authorId="0" shapeId="0" xr:uid="{4B9810A9-9A1C-48C4-B0CA-A7B88F9F9701}">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96" authorId="0" shapeId="0" xr:uid="{A84333A9-1354-4D3A-AFF5-50B51BBC58B0}">
      <text>
        <r>
          <rPr>
            <b/>
            <sz val="9"/>
            <color indexed="81"/>
            <rFont val="Tahoma"/>
            <family val="2"/>
          </rPr>
          <t>Saisie obligatoire</t>
        </r>
      </text>
    </comment>
    <comment ref="B97" authorId="0" shapeId="0" xr:uid="{252397EC-6EEE-425D-A4DF-4D25383A2629}">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97" authorId="0" shapeId="0" xr:uid="{7C63F42A-2240-4CC1-82CF-198D0A1B0F8C}">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97" authorId="0" shapeId="0" xr:uid="{0D8863A9-9116-4FAC-B503-154D78617FE3}">
      <text>
        <r>
          <rPr>
            <b/>
            <sz val="9"/>
            <color indexed="81"/>
            <rFont val="Tahoma"/>
            <family val="2"/>
          </rPr>
          <t>Saisie obligatoire</t>
        </r>
      </text>
    </comment>
    <comment ref="B98" authorId="0" shapeId="0" xr:uid="{073A546B-A3C1-48F5-AE24-C1E3DC21F263}">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98" authorId="0" shapeId="0" xr:uid="{C765C925-D9D9-4D33-B0FE-66BF360717F3}">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98" authorId="0" shapeId="0" xr:uid="{41E31C92-5715-4AD9-BF99-2DCCCE011FBB}">
      <text>
        <r>
          <rPr>
            <b/>
            <sz val="9"/>
            <color indexed="81"/>
            <rFont val="Tahoma"/>
            <family val="2"/>
          </rPr>
          <t>Saisie obligatoire</t>
        </r>
      </text>
    </comment>
    <comment ref="B99" authorId="0" shapeId="0" xr:uid="{AA646FB3-5592-48A5-8F27-D7399E3CC9DB}">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99" authorId="0" shapeId="0" xr:uid="{58949217-72EE-428D-B653-EF6C77A75445}">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99" authorId="0" shapeId="0" xr:uid="{B464AF3F-5182-43EE-BA54-4149738AA136}">
      <text>
        <r>
          <rPr>
            <b/>
            <sz val="9"/>
            <color indexed="81"/>
            <rFont val="Tahoma"/>
            <family val="2"/>
          </rPr>
          <t>Saisie obligatoire</t>
        </r>
      </text>
    </comment>
    <comment ref="B100" authorId="0" shapeId="0" xr:uid="{F23C37C4-1CDE-4816-A31B-7CBE3C61719B}">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00" authorId="0" shapeId="0" xr:uid="{FDCC2CA5-7C9E-40CD-BB31-58EA50610B71}">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00" authorId="0" shapeId="0" xr:uid="{1C14EF59-4070-4AA1-9054-1D1A61F440CF}">
      <text>
        <r>
          <rPr>
            <b/>
            <sz val="9"/>
            <color indexed="81"/>
            <rFont val="Tahoma"/>
            <family val="2"/>
          </rPr>
          <t>Saisie obligatoire</t>
        </r>
      </text>
    </comment>
    <comment ref="B101" authorId="0" shapeId="0" xr:uid="{DBB9E1E2-C7CA-4DD3-B267-8EBD8D2E0E25}">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01" authorId="0" shapeId="0" xr:uid="{F335736E-3CA5-4914-9943-AF7DC1644E07}">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01" authorId="0" shapeId="0" xr:uid="{30B6213C-717B-44AE-BE08-CFE7C62CAD2C}">
      <text>
        <r>
          <rPr>
            <b/>
            <sz val="9"/>
            <color indexed="81"/>
            <rFont val="Tahoma"/>
            <family val="2"/>
          </rPr>
          <t>Saisie obligatoire</t>
        </r>
      </text>
    </comment>
    <comment ref="B102" authorId="0" shapeId="0" xr:uid="{AE19055E-CE0E-4C6C-BE54-692916944E7D}">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02" authorId="0" shapeId="0" xr:uid="{A1ECF686-3C93-4B04-B0AD-2170CD114E3D}">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02" authorId="0" shapeId="0" xr:uid="{0696DE11-48A0-4420-A21F-6F5B8B884A2C}">
      <text>
        <r>
          <rPr>
            <b/>
            <sz val="9"/>
            <color indexed="81"/>
            <rFont val="Tahoma"/>
            <family val="2"/>
          </rPr>
          <t>Saisie obligatoire</t>
        </r>
      </text>
    </comment>
    <comment ref="B103" authorId="0" shapeId="0" xr:uid="{C62B5FB9-3A80-4586-B8BF-A4D7923179D3}">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03" authorId="0" shapeId="0" xr:uid="{55792D62-5BE1-4FC5-9DD1-713F42E26897}">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03" authorId="0" shapeId="0" xr:uid="{D357B1EE-8FEE-4C7A-AEB5-8FC5250BF361}">
      <text>
        <r>
          <rPr>
            <b/>
            <sz val="9"/>
            <color indexed="81"/>
            <rFont val="Tahoma"/>
            <family val="2"/>
          </rPr>
          <t>Saisie obligatoire</t>
        </r>
      </text>
    </comment>
    <comment ref="B104" authorId="0" shapeId="0" xr:uid="{61D95F8D-8116-4E0B-8EB8-EEA2108C6256}">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04" authorId="0" shapeId="0" xr:uid="{35359205-1872-4E1B-9D71-65C20B80E0EC}">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04" authorId="0" shapeId="0" xr:uid="{A2C29743-9AB7-47F1-9636-03E2FA3BEEDC}">
      <text>
        <r>
          <rPr>
            <b/>
            <sz val="9"/>
            <color indexed="81"/>
            <rFont val="Tahoma"/>
            <family val="2"/>
          </rPr>
          <t>Saisie obligatoire</t>
        </r>
      </text>
    </comment>
    <comment ref="B105" authorId="0" shapeId="0" xr:uid="{54DB6BAA-D60F-4503-896C-E9FEAAC42D5E}">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05" authorId="0" shapeId="0" xr:uid="{DA5AA0E8-A318-4F34-ADC8-CF3CAC8EC37B}">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05" authorId="0" shapeId="0" xr:uid="{A6D48093-9AD0-4CB1-ADEF-3B12CE0D4292}">
      <text>
        <r>
          <rPr>
            <b/>
            <sz val="9"/>
            <color indexed="81"/>
            <rFont val="Tahoma"/>
            <family val="2"/>
          </rPr>
          <t>Saisie obligatoire</t>
        </r>
      </text>
    </comment>
    <comment ref="B106" authorId="0" shapeId="0" xr:uid="{64338664-A865-4EB2-B984-96CB8A49CEB6}">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06" authorId="0" shapeId="0" xr:uid="{995549B9-6195-402E-A246-97E4E9CAC1CA}">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06" authorId="0" shapeId="0" xr:uid="{693292DF-72F3-4C43-B25F-AD88A8E042BF}">
      <text>
        <r>
          <rPr>
            <b/>
            <sz val="9"/>
            <color indexed="81"/>
            <rFont val="Tahoma"/>
            <family val="2"/>
          </rPr>
          <t>Saisie obligatoire</t>
        </r>
      </text>
    </comment>
    <comment ref="B107" authorId="0" shapeId="0" xr:uid="{9C14BB6F-A952-4698-9D2B-7190F49641B8}">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07" authorId="0" shapeId="0" xr:uid="{D8DFABD5-5AD6-426E-A8C7-8EB31E399D0D}">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07" authorId="0" shapeId="0" xr:uid="{CFD26151-71A8-46FA-A084-980026DD4F5D}">
      <text>
        <r>
          <rPr>
            <b/>
            <sz val="9"/>
            <color indexed="81"/>
            <rFont val="Tahoma"/>
            <family val="2"/>
          </rPr>
          <t>Saisie obligatoire</t>
        </r>
      </text>
    </comment>
    <comment ref="B108" authorId="0" shapeId="0" xr:uid="{4FDBDAA8-63FE-49D1-83BD-25CE6733B605}">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08" authorId="0" shapeId="0" xr:uid="{BB223A26-295D-4D39-A1DF-8AFDC5456A74}">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08" authorId="0" shapeId="0" xr:uid="{08B189D0-B774-46CD-BA21-0B6BB2DA0E72}">
      <text>
        <r>
          <rPr>
            <b/>
            <sz val="9"/>
            <color indexed="81"/>
            <rFont val="Tahoma"/>
            <family val="2"/>
          </rPr>
          <t>Saisie obligatoire</t>
        </r>
      </text>
    </comment>
    <comment ref="B109" authorId="0" shapeId="0" xr:uid="{0D353BDD-536E-485B-8AFB-DAB9A78E2534}">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09" authorId="0" shapeId="0" xr:uid="{3F5F7F83-91D7-4D32-8AAA-751B5D3A007D}">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09" authorId="0" shapeId="0" xr:uid="{642590C2-AA28-4E5F-90CA-2FAB9412A4BC}">
      <text>
        <r>
          <rPr>
            <b/>
            <sz val="9"/>
            <color indexed="81"/>
            <rFont val="Tahoma"/>
            <family val="2"/>
          </rPr>
          <t>Saisie obligatoire</t>
        </r>
      </text>
    </comment>
    <comment ref="B110" authorId="0" shapeId="0" xr:uid="{4CB78578-80DA-460F-ACF6-1B97EC1FB5E5}">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10" authorId="0" shapeId="0" xr:uid="{574DAF4D-D881-4AD0-9A92-E4B664EAF8B7}">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10" authorId="0" shapeId="0" xr:uid="{FC9640C5-FE42-414B-A6ED-A51794C1C77A}">
      <text>
        <r>
          <rPr>
            <b/>
            <sz val="9"/>
            <color indexed="81"/>
            <rFont val="Tahoma"/>
            <family val="2"/>
          </rPr>
          <t>Saisie obligatoire</t>
        </r>
      </text>
    </comment>
    <comment ref="B111" authorId="0" shapeId="0" xr:uid="{E9B782F1-E22F-4344-B9B8-563525C5726A}">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11" authorId="0" shapeId="0" xr:uid="{4F21BC9E-5F61-430E-8111-EB3C1A0F95E7}">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11" authorId="0" shapeId="0" xr:uid="{F4807288-9C2D-4311-AF7A-DB1D8ED312D7}">
      <text>
        <r>
          <rPr>
            <b/>
            <sz val="9"/>
            <color indexed="81"/>
            <rFont val="Tahoma"/>
            <family val="2"/>
          </rPr>
          <t>Saisie obligatoire</t>
        </r>
      </text>
    </comment>
    <comment ref="B112" authorId="0" shapeId="0" xr:uid="{8733EF9D-8247-4513-A7BD-9050C4A2E530}">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12" authorId="0" shapeId="0" xr:uid="{860EF394-4462-42CA-8B32-00897E4329AA}">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12" authorId="0" shapeId="0" xr:uid="{848A794E-90C8-4894-AB1B-EBC3FC8A800D}">
      <text>
        <r>
          <rPr>
            <b/>
            <sz val="9"/>
            <color indexed="81"/>
            <rFont val="Tahoma"/>
            <family val="2"/>
          </rPr>
          <t>Saisie obligatoire</t>
        </r>
      </text>
    </comment>
    <comment ref="P113" authorId="0" shapeId="0" xr:uid="{CA2557C4-0710-4960-8AFD-710432F3F1B9}">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Q113" authorId="0" shapeId="0" xr:uid="{98F527F5-58F7-49C1-8B75-119DB9348D27}">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B128" authorId="0" shapeId="0" xr:uid="{D207365D-0C08-469D-BE8F-CEBE1A7AD2AA}">
      <text>
        <r>
          <rPr>
            <sz val="9"/>
            <color indexed="81"/>
            <rFont val="Tahoma"/>
            <family val="2"/>
          </rPr>
          <t xml:space="preserve">Name of the platform that collects the tourist tax for you and undertakes to pay it directly to Communauté de Communes du Pays de Lamastre + AMOUNT received by the platform.
</t>
        </r>
        <r>
          <rPr>
            <i/>
            <u/>
            <sz val="9"/>
            <color indexed="81"/>
            <rFont val="Tahoma"/>
            <family val="2"/>
          </rPr>
          <t>Do not enter anything if</t>
        </r>
        <r>
          <rPr>
            <i/>
            <sz val="9"/>
            <color indexed="81"/>
            <rFont val="Tahoma"/>
            <family val="2"/>
          </rPr>
          <t xml:space="preserve"> the platform gives you the amount collected for you to donate to Communauté de Communes du Pays de Lamastre.</t>
        </r>
      </text>
    </comment>
    <comment ref="B129" authorId="0" shapeId="0" xr:uid="{D0D460DD-7F8F-45BC-9D7F-151292520025}">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29" authorId="0" shapeId="0" xr:uid="{D3FCE20F-6DBF-41C6-BE81-331ED7A7A580}">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29" authorId="0" shapeId="0" xr:uid="{A7956938-0D50-4BCD-B3F4-AA94F021A718}">
      <text>
        <r>
          <rPr>
            <b/>
            <sz val="9"/>
            <color indexed="81"/>
            <rFont val="Tahoma"/>
            <family val="2"/>
          </rPr>
          <t>Saisie obligatoire</t>
        </r>
      </text>
    </comment>
    <comment ref="B130" authorId="0" shapeId="0" xr:uid="{8D91287D-910D-4552-BE73-2CB1AEA7015E}">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30" authorId="0" shapeId="0" xr:uid="{9E08C779-BEC0-4489-9D2F-56AAB917EE71}">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30" authorId="0" shapeId="0" xr:uid="{88A19E40-DF33-4704-A5B9-798394650B77}">
      <text>
        <r>
          <rPr>
            <b/>
            <sz val="9"/>
            <color indexed="81"/>
            <rFont val="Tahoma"/>
            <family val="2"/>
          </rPr>
          <t>Saisie obligatoire</t>
        </r>
      </text>
    </comment>
    <comment ref="B131" authorId="0" shapeId="0" xr:uid="{806D7D5F-4308-4876-AA33-E584EDB19065}">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31" authorId="0" shapeId="0" xr:uid="{F4A13F9E-FFEA-45A6-A8B5-C3333B0899F9}">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31" authorId="0" shapeId="0" xr:uid="{DF6AD4EA-4CB7-4B77-9FC3-EA4F9E73BAE3}">
      <text>
        <r>
          <rPr>
            <b/>
            <sz val="9"/>
            <color indexed="81"/>
            <rFont val="Tahoma"/>
            <family val="2"/>
          </rPr>
          <t>Saisie obligatoire</t>
        </r>
      </text>
    </comment>
    <comment ref="B132" authorId="0" shapeId="0" xr:uid="{C9F9A874-69E1-4530-8688-798841FBE5E6}">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32" authorId="0" shapeId="0" xr:uid="{4652170F-05FA-4409-B44E-1B2227EB6289}">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32" authorId="0" shapeId="0" xr:uid="{BAF94909-FA60-412B-A90B-6C4728E8F644}">
      <text>
        <r>
          <rPr>
            <b/>
            <sz val="9"/>
            <color indexed="81"/>
            <rFont val="Tahoma"/>
            <family val="2"/>
          </rPr>
          <t>Saisie obligatoire</t>
        </r>
      </text>
    </comment>
    <comment ref="B133" authorId="0" shapeId="0" xr:uid="{5E20CB0A-DE98-4413-9AF6-872A04B49628}">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33" authorId="0" shapeId="0" xr:uid="{F6D8301B-30C4-4F72-BC4D-05DB208025CD}">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33" authorId="0" shapeId="0" xr:uid="{F5720FC2-C877-42D1-8F04-B23E2BD0FFEB}">
      <text>
        <r>
          <rPr>
            <b/>
            <sz val="9"/>
            <color indexed="81"/>
            <rFont val="Tahoma"/>
            <family val="2"/>
          </rPr>
          <t>Saisie obligatoire</t>
        </r>
      </text>
    </comment>
    <comment ref="B134" authorId="0" shapeId="0" xr:uid="{D4E9D704-02D5-4FFE-B0F7-E8A8AF125B92}">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34" authorId="0" shapeId="0" xr:uid="{A62039FA-437E-4F08-8F8D-C37F64009AD9}">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34" authorId="0" shapeId="0" xr:uid="{39B434A6-0178-46C7-A219-C7973796696C}">
      <text>
        <r>
          <rPr>
            <b/>
            <sz val="9"/>
            <color indexed="81"/>
            <rFont val="Tahoma"/>
            <family val="2"/>
          </rPr>
          <t>Saisie obligatoire</t>
        </r>
      </text>
    </comment>
    <comment ref="B135" authorId="0" shapeId="0" xr:uid="{602A20B9-4A7A-46B5-9AB1-C61A66290281}">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35" authorId="0" shapeId="0" xr:uid="{D4911DA2-C4B5-4835-8EC8-32F60D0B4C8E}">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35" authorId="0" shapeId="0" xr:uid="{C08C5269-5C2D-4389-995C-737F17C89B13}">
      <text>
        <r>
          <rPr>
            <b/>
            <sz val="9"/>
            <color indexed="81"/>
            <rFont val="Tahoma"/>
            <family val="2"/>
          </rPr>
          <t>Saisie obligatoire</t>
        </r>
      </text>
    </comment>
    <comment ref="B136" authorId="0" shapeId="0" xr:uid="{2A89A1BA-5104-4E2B-BD73-8169F5E9F907}">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36" authorId="0" shapeId="0" xr:uid="{730670BC-678E-4E57-9FB1-70BD08D3B663}">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36" authorId="0" shapeId="0" xr:uid="{58C0F0E5-3898-44EA-9FEB-94EE56B7F294}">
      <text>
        <r>
          <rPr>
            <b/>
            <sz val="9"/>
            <color indexed="81"/>
            <rFont val="Tahoma"/>
            <family val="2"/>
          </rPr>
          <t>Saisie obligatoire</t>
        </r>
      </text>
    </comment>
    <comment ref="B137" authorId="0" shapeId="0" xr:uid="{D9AD6149-FAEC-4220-B2AA-028D21C4AC3B}">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37" authorId="0" shapeId="0" xr:uid="{79F308F1-DD38-4BBC-A81C-82262BADC6DC}">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37" authorId="0" shapeId="0" xr:uid="{23B2569A-B704-4B2F-A318-D1CC72CF493F}">
      <text>
        <r>
          <rPr>
            <b/>
            <sz val="9"/>
            <color indexed="81"/>
            <rFont val="Tahoma"/>
            <family val="2"/>
          </rPr>
          <t>Saisie obligatoire</t>
        </r>
      </text>
    </comment>
    <comment ref="B138" authorId="0" shapeId="0" xr:uid="{3E40943C-CEF1-4CFB-BECD-99B0C65D0CDB}">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38" authorId="0" shapeId="0" xr:uid="{F533597A-2A2F-4DC9-ABCC-E7163E2D9E62}">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38" authorId="0" shapeId="0" xr:uid="{57960571-4E49-4734-B669-0058234C25EE}">
      <text>
        <r>
          <rPr>
            <b/>
            <sz val="9"/>
            <color indexed="81"/>
            <rFont val="Tahoma"/>
            <family val="2"/>
          </rPr>
          <t>Saisie obligatoire</t>
        </r>
      </text>
    </comment>
    <comment ref="B139" authorId="0" shapeId="0" xr:uid="{D754EA44-6FC2-40E3-A2B3-0D71528F2B85}">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39" authorId="0" shapeId="0" xr:uid="{61B0B09F-E53B-45FB-994D-77B638ADA878}">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39" authorId="0" shapeId="0" xr:uid="{F66D78F0-0BCF-4C81-9017-FE58473010B6}">
      <text>
        <r>
          <rPr>
            <b/>
            <sz val="9"/>
            <color indexed="81"/>
            <rFont val="Tahoma"/>
            <family val="2"/>
          </rPr>
          <t>Saisie obligatoire</t>
        </r>
      </text>
    </comment>
    <comment ref="B140" authorId="0" shapeId="0" xr:uid="{BFF203AF-C402-4108-9D22-214447384758}">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40" authorId="0" shapeId="0" xr:uid="{27511C57-7B6C-4A43-99BD-06F9978A84EF}">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40" authorId="0" shapeId="0" xr:uid="{DB43B9FC-9F1F-4C3F-94DC-B74CF0655B95}">
      <text>
        <r>
          <rPr>
            <b/>
            <sz val="9"/>
            <color indexed="81"/>
            <rFont val="Tahoma"/>
            <family val="2"/>
          </rPr>
          <t>Saisie obligatoire</t>
        </r>
      </text>
    </comment>
    <comment ref="B141" authorId="0" shapeId="0" xr:uid="{580E7CDB-7741-429B-B655-FACD815E1228}">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41" authorId="0" shapeId="0" xr:uid="{5862EAB2-59E1-4B4C-8D62-899EBE885063}">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41" authorId="0" shapeId="0" xr:uid="{43488291-6864-4A6B-A104-DF6A788A4D14}">
      <text>
        <r>
          <rPr>
            <b/>
            <sz val="9"/>
            <color indexed="81"/>
            <rFont val="Tahoma"/>
            <family val="2"/>
          </rPr>
          <t>Saisie obligatoire</t>
        </r>
      </text>
    </comment>
    <comment ref="B142" authorId="0" shapeId="0" xr:uid="{51E2214E-E3C1-4E97-A6B5-552439C42E6D}">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42" authorId="0" shapeId="0" xr:uid="{6C31AE5A-0D85-4A06-B61C-98F80D628E15}">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42" authorId="0" shapeId="0" xr:uid="{8E39FA1D-6C1C-4456-B8B4-FF4C8DAE0D43}">
      <text>
        <r>
          <rPr>
            <b/>
            <sz val="9"/>
            <color indexed="81"/>
            <rFont val="Tahoma"/>
            <family val="2"/>
          </rPr>
          <t>Saisie obligatoire</t>
        </r>
      </text>
    </comment>
    <comment ref="B143" authorId="0" shapeId="0" xr:uid="{F9334007-30CA-4D1C-A35E-5EFEA3E545CC}">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43" authorId="0" shapeId="0" xr:uid="{14A14C9E-8830-4A5D-A7EC-7C3441AC8F10}">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43" authorId="0" shapeId="0" xr:uid="{A6D68A29-CE7D-48C7-ADAB-10AB748BE720}">
      <text>
        <r>
          <rPr>
            <b/>
            <sz val="9"/>
            <color indexed="81"/>
            <rFont val="Tahoma"/>
            <family val="2"/>
          </rPr>
          <t>Saisie obligatoire</t>
        </r>
      </text>
    </comment>
    <comment ref="B144" authorId="0" shapeId="0" xr:uid="{ED709314-8C82-4CD9-A17B-1FD94D46619E}">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44" authorId="0" shapeId="0" xr:uid="{C638DF1F-8642-4AD8-9EA8-EA0AC250F97C}">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44" authorId="0" shapeId="0" xr:uid="{3C6B6C40-4221-4F61-A427-AC686BBF17E4}">
      <text>
        <r>
          <rPr>
            <b/>
            <sz val="9"/>
            <color indexed="81"/>
            <rFont val="Tahoma"/>
            <family val="2"/>
          </rPr>
          <t>Saisie obligatoire</t>
        </r>
      </text>
    </comment>
    <comment ref="B145" authorId="0" shapeId="0" xr:uid="{EF6F218A-F982-45ED-AFD7-E97D860F13CC}">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45" authorId="0" shapeId="0" xr:uid="{94090BA3-D2C4-491C-A561-1801223BCBF6}">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45" authorId="0" shapeId="0" xr:uid="{DADA917C-DFB0-43BE-BB91-1E66BAEFEF34}">
      <text>
        <r>
          <rPr>
            <b/>
            <sz val="9"/>
            <color indexed="81"/>
            <rFont val="Tahoma"/>
            <family val="2"/>
          </rPr>
          <t>Saisie obligatoire</t>
        </r>
      </text>
    </comment>
    <comment ref="B146" authorId="0" shapeId="0" xr:uid="{C14EB550-E0DA-4A87-85EF-605FD222876C}">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46" authorId="0" shapeId="0" xr:uid="{50DC1482-361F-4EF9-93F3-40E550161094}">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46" authorId="0" shapeId="0" xr:uid="{47C657B9-EF2E-46A9-BAD1-1B450681E2B6}">
      <text>
        <r>
          <rPr>
            <b/>
            <sz val="9"/>
            <color indexed="81"/>
            <rFont val="Tahoma"/>
            <family val="2"/>
          </rPr>
          <t>Saisie obligatoire</t>
        </r>
      </text>
    </comment>
    <comment ref="B147" authorId="0" shapeId="0" xr:uid="{6C22E80D-4CB8-4712-9B7E-0841E9CF9644}">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47" authorId="0" shapeId="0" xr:uid="{8D9901E6-F2D4-49D7-94B8-2259092F6706}">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47" authorId="0" shapeId="0" xr:uid="{BA5F72BD-6066-453B-8E66-8B699A5E9A2C}">
      <text>
        <r>
          <rPr>
            <b/>
            <sz val="9"/>
            <color indexed="81"/>
            <rFont val="Tahoma"/>
            <family val="2"/>
          </rPr>
          <t>Saisie obligatoire</t>
        </r>
      </text>
    </comment>
    <comment ref="B148" authorId="0" shapeId="0" xr:uid="{631E8D96-3CCD-4ED3-8D76-CC718E0F1DBF}">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48" authorId="0" shapeId="0" xr:uid="{5C38482B-26F4-4429-BEC5-7EC30C3F5E90}">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48" authorId="0" shapeId="0" xr:uid="{01786ECE-7355-4882-845A-F44E3209A2D2}">
      <text>
        <r>
          <rPr>
            <b/>
            <sz val="9"/>
            <color indexed="81"/>
            <rFont val="Tahoma"/>
            <family val="2"/>
          </rPr>
          <t>Saisie obligatoire</t>
        </r>
      </text>
    </comment>
    <comment ref="B149" authorId="0" shapeId="0" xr:uid="{CDD6D024-9CA0-44C9-9A16-F6B50824059B}">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49" authorId="0" shapeId="0" xr:uid="{2D2496A5-6A07-438C-8F25-E738A962E5AD}">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49" authorId="0" shapeId="0" xr:uid="{37BD3B0C-632D-417B-98C2-FC2FF498BEF2}">
      <text>
        <r>
          <rPr>
            <b/>
            <sz val="9"/>
            <color indexed="81"/>
            <rFont val="Tahoma"/>
            <family val="2"/>
          </rPr>
          <t>Saisie obligatoire</t>
        </r>
      </text>
    </comment>
    <comment ref="B150" authorId="0" shapeId="0" xr:uid="{3AC943ED-6AF8-4102-99CE-632D6364D5F0}">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50" authorId="0" shapeId="0" xr:uid="{B9366C38-0A98-4291-8965-3B7FFBAEB6C4}">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50" authorId="0" shapeId="0" xr:uid="{70926C2D-2346-4B4F-9BED-75E23A141D91}">
      <text>
        <r>
          <rPr>
            <b/>
            <sz val="9"/>
            <color indexed="81"/>
            <rFont val="Tahoma"/>
            <family val="2"/>
          </rPr>
          <t>Saisie obligatoire</t>
        </r>
      </text>
    </comment>
    <comment ref="B151" authorId="0" shapeId="0" xr:uid="{6A5FB073-D8F9-458F-80DF-FDE8AFF552D7}">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51" authorId="0" shapeId="0" xr:uid="{7C1EBD6D-62CA-4C5A-930A-B62E55EDB5F7}">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51" authorId="0" shapeId="0" xr:uid="{754A275F-0017-4AE3-9528-9900A5EB5C69}">
      <text>
        <r>
          <rPr>
            <b/>
            <sz val="9"/>
            <color indexed="81"/>
            <rFont val="Tahoma"/>
            <family val="2"/>
          </rPr>
          <t>Saisie obligatoire</t>
        </r>
      </text>
    </comment>
    <comment ref="P152" authorId="0" shapeId="0" xr:uid="{BDD92995-2240-417A-853B-FFAB3647DA1E}">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Q152" authorId="0" shapeId="0" xr:uid="{600EDF2F-B275-4A4F-85B2-052ED357C2BB}">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B173" authorId="0" shapeId="0" xr:uid="{400BE748-B8B8-49CF-BD97-5F71F31F38C2}">
      <text>
        <r>
          <rPr>
            <sz val="9"/>
            <color indexed="81"/>
            <rFont val="Tahoma"/>
            <family val="2"/>
          </rPr>
          <t xml:space="preserve">Name of the platform that collects the tourist tax for you and undertakes to pay it directly to Communauté de Communes du Pays de Lamastre + AMOUNT received by the platform.
</t>
        </r>
        <r>
          <rPr>
            <i/>
            <u/>
            <sz val="9"/>
            <color indexed="81"/>
            <rFont val="Tahoma"/>
            <family val="2"/>
          </rPr>
          <t>Do not enter anything if</t>
        </r>
        <r>
          <rPr>
            <i/>
            <sz val="9"/>
            <color indexed="81"/>
            <rFont val="Tahoma"/>
            <family val="2"/>
          </rPr>
          <t xml:space="preserve"> the platform gives you the amount collected for you to donate to Communauté de Communes du Pays de Lamastre.</t>
        </r>
      </text>
    </comment>
    <comment ref="B174" authorId="0" shapeId="0" xr:uid="{D3CFD448-895B-494C-8ED6-4949F650198F}">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74" authorId="0" shapeId="0" xr:uid="{DD33AF62-3710-4D33-929C-81EE74C68E49}">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74" authorId="0" shapeId="0" xr:uid="{0BA992CB-5032-495E-96FA-3F21EA5FC7F7}">
      <text>
        <r>
          <rPr>
            <b/>
            <sz val="9"/>
            <color indexed="81"/>
            <rFont val="Tahoma"/>
            <family val="2"/>
          </rPr>
          <t>Saisie obligatoire</t>
        </r>
      </text>
    </comment>
    <comment ref="B175" authorId="0" shapeId="0" xr:uid="{C2B9D5B1-5422-4544-8B67-D2434CFFB2D8}">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75" authorId="0" shapeId="0" xr:uid="{2F6F420F-12D1-455A-BC1C-6D73547437A8}">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75" authorId="0" shapeId="0" xr:uid="{E7878978-11A8-4C72-BC5D-6F74C7E8C441}">
      <text>
        <r>
          <rPr>
            <b/>
            <sz val="9"/>
            <color indexed="81"/>
            <rFont val="Tahoma"/>
            <family val="2"/>
          </rPr>
          <t>Saisie obligatoire</t>
        </r>
      </text>
    </comment>
    <comment ref="B176" authorId="0" shapeId="0" xr:uid="{166714F0-2F6E-45CB-9553-5C02E075357B}">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76" authorId="0" shapeId="0" xr:uid="{6ADE04AC-6C77-4754-8272-C16B1C1074BD}">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76" authorId="0" shapeId="0" xr:uid="{C3A72299-0978-43AD-8A89-0B34524769E4}">
      <text>
        <r>
          <rPr>
            <b/>
            <sz val="9"/>
            <color indexed="81"/>
            <rFont val="Tahoma"/>
            <family val="2"/>
          </rPr>
          <t>Saisie obligatoire</t>
        </r>
      </text>
    </comment>
    <comment ref="B177" authorId="0" shapeId="0" xr:uid="{F34C910A-CB0D-4226-B652-B4129D34CB3D}">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77" authorId="0" shapeId="0" xr:uid="{0587AEC0-70BF-49DC-9EB0-6909ECBCB8D1}">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77" authorId="0" shapeId="0" xr:uid="{63C46200-24A6-4011-8E50-03C91ACCE8D2}">
      <text>
        <r>
          <rPr>
            <b/>
            <sz val="9"/>
            <color indexed="81"/>
            <rFont val="Tahoma"/>
            <family val="2"/>
          </rPr>
          <t>Saisie obligatoire</t>
        </r>
      </text>
    </comment>
    <comment ref="B178" authorId="0" shapeId="0" xr:uid="{2C178B9E-C86D-4CBE-920F-4B99B5B16C6A}">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78" authorId="0" shapeId="0" xr:uid="{5A7C9C97-0A7C-439D-9BDD-D3B2008CD300}">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78" authorId="0" shapeId="0" xr:uid="{C0BA04FD-2067-47E1-BB68-26FFF8476A88}">
      <text>
        <r>
          <rPr>
            <b/>
            <sz val="9"/>
            <color indexed="81"/>
            <rFont val="Tahoma"/>
            <family val="2"/>
          </rPr>
          <t>Saisie obligatoire</t>
        </r>
      </text>
    </comment>
    <comment ref="B179" authorId="0" shapeId="0" xr:uid="{16C47CD8-B0F7-429A-BA6B-D15EF2278354}">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79" authorId="0" shapeId="0" xr:uid="{408E6109-EE2E-4517-AA20-1CB22AC8B5EF}">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79" authorId="0" shapeId="0" xr:uid="{8F32D5B9-BCE2-48F9-A484-0A83807B684F}">
      <text>
        <r>
          <rPr>
            <b/>
            <sz val="9"/>
            <color indexed="81"/>
            <rFont val="Tahoma"/>
            <family val="2"/>
          </rPr>
          <t>Saisie obligatoire</t>
        </r>
      </text>
    </comment>
    <comment ref="B180" authorId="0" shapeId="0" xr:uid="{0B942392-461D-4175-9C0B-EFB12A74DEF8}">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80" authorId="0" shapeId="0" xr:uid="{6FC08448-9F28-498F-B3D7-4830694A4E9C}">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80" authorId="0" shapeId="0" xr:uid="{6882AF82-F7AF-4ADC-A92D-DCCB3E0BE472}">
      <text>
        <r>
          <rPr>
            <b/>
            <sz val="9"/>
            <color indexed="81"/>
            <rFont val="Tahoma"/>
            <family val="2"/>
          </rPr>
          <t>Saisie obligatoire</t>
        </r>
      </text>
    </comment>
    <comment ref="B181" authorId="0" shapeId="0" xr:uid="{D809712C-7959-45DA-8CDB-90A1C7A04249}">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81" authorId="0" shapeId="0" xr:uid="{31DEB403-7D65-4BF3-AA8C-33791F1ABE1E}">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81" authorId="0" shapeId="0" xr:uid="{F55CE8A2-DDCE-4F08-AC7F-CB9C3B17C7F6}">
      <text>
        <r>
          <rPr>
            <b/>
            <sz val="9"/>
            <color indexed="81"/>
            <rFont val="Tahoma"/>
            <family val="2"/>
          </rPr>
          <t>Saisie obligatoire</t>
        </r>
      </text>
    </comment>
    <comment ref="B182" authorId="0" shapeId="0" xr:uid="{257DB0F7-BDDA-47F1-BE26-390EAB1B8E38}">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82" authorId="0" shapeId="0" xr:uid="{AEEF2E36-E0BB-4AE4-8DFD-76EDE9ED816C}">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82" authorId="0" shapeId="0" xr:uid="{CFCBD5B2-F98C-43E8-A503-EBE9167224EE}">
      <text>
        <r>
          <rPr>
            <b/>
            <sz val="9"/>
            <color indexed="81"/>
            <rFont val="Tahoma"/>
            <family val="2"/>
          </rPr>
          <t>Saisie obligatoire</t>
        </r>
      </text>
    </comment>
    <comment ref="B183" authorId="0" shapeId="0" xr:uid="{C9D3B7D3-7B0A-47A5-A655-4BE98F8F6202}">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83" authorId="0" shapeId="0" xr:uid="{1587AD65-83C1-4CE2-BA5E-4B7B8BE35905}">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83" authorId="0" shapeId="0" xr:uid="{D78DAD63-0A49-488E-872A-27F701CF9F06}">
      <text>
        <r>
          <rPr>
            <b/>
            <sz val="9"/>
            <color indexed="81"/>
            <rFont val="Tahoma"/>
            <family val="2"/>
          </rPr>
          <t>Saisie obligatoire</t>
        </r>
      </text>
    </comment>
    <comment ref="B184" authorId="0" shapeId="0" xr:uid="{5D888B8D-3C8B-4C4A-8CE8-03AD6756C874}">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84" authorId="0" shapeId="0" xr:uid="{E980F72B-C0E0-4FB8-85E4-71B703024E5C}">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84" authorId="0" shapeId="0" xr:uid="{08A61E0E-A671-463A-9F80-81264286953A}">
      <text>
        <r>
          <rPr>
            <b/>
            <sz val="9"/>
            <color indexed="81"/>
            <rFont val="Tahoma"/>
            <family val="2"/>
          </rPr>
          <t>Saisie obligatoire</t>
        </r>
      </text>
    </comment>
    <comment ref="B185" authorId="0" shapeId="0" xr:uid="{7F8253CF-E544-45F8-859D-5CD8ED29EAD4}">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85" authorId="0" shapeId="0" xr:uid="{A4067773-FD7D-428C-BFC8-18E3B93D3A75}">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85" authorId="0" shapeId="0" xr:uid="{0100EEE0-C3F6-4B7E-8D64-60847C05E745}">
      <text>
        <r>
          <rPr>
            <b/>
            <sz val="9"/>
            <color indexed="81"/>
            <rFont val="Tahoma"/>
            <family val="2"/>
          </rPr>
          <t>Saisie obligatoire</t>
        </r>
      </text>
    </comment>
    <comment ref="B186" authorId="0" shapeId="0" xr:uid="{D1A3881B-F7A3-4AC6-B703-2494D9F5EC66}">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86" authorId="0" shapeId="0" xr:uid="{1B8DAB51-C346-44CC-AA90-BD8D8FBC6E45}">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86" authorId="0" shapeId="0" xr:uid="{3251A335-9969-4CAC-9480-A6B1BAAE725F}">
      <text>
        <r>
          <rPr>
            <b/>
            <sz val="9"/>
            <color indexed="81"/>
            <rFont val="Tahoma"/>
            <family val="2"/>
          </rPr>
          <t>Saisie obligatoire</t>
        </r>
      </text>
    </comment>
    <comment ref="B187" authorId="0" shapeId="0" xr:uid="{84CF27D5-D568-48E6-B38D-E64B3B6DC1C7}">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87" authorId="0" shapeId="0" xr:uid="{0FC428E5-08C9-4860-9930-819099511D4F}">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87" authorId="0" shapeId="0" xr:uid="{794FC4CF-D3CD-4597-B421-34AE206BAA54}">
      <text>
        <r>
          <rPr>
            <b/>
            <sz val="9"/>
            <color indexed="81"/>
            <rFont val="Tahoma"/>
            <family val="2"/>
          </rPr>
          <t>Saisie obligatoire</t>
        </r>
      </text>
    </comment>
    <comment ref="B188" authorId="0" shapeId="0" xr:uid="{EB9B8489-3077-48EE-A5CD-1C21935E0694}">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88" authorId="0" shapeId="0" xr:uid="{DF3E18CB-11D6-4E43-A4D7-3900A704CEEB}">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88" authorId="0" shapeId="0" xr:uid="{F5FEE313-9490-4345-BBA3-F20AD9CCBCF1}">
      <text>
        <r>
          <rPr>
            <b/>
            <sz val="9"/>
            <color indexed="81"/>
            <rFont val="Tahoma"/>
            <family val="2"/>
          </rPr>
          <t>Saisie obligatoire</t>
        </r>
      </text>
    </comment>
    <comment ref="B189" authorId="0" shapeId="0" xr:uid="{FD380613-4D88-4B13-BED9-8E19FAFC3CA1}">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89" authorId="0" shapeId="0" xr:uid="{A1D171EE-DCF6-49BB-9A75-7C34B6609896}">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89" authorId="0" shapeId="0" xr:uid="{70E6875C-F0F4-419C-A9DA-C4390D695639}">
      <text>
        <r>
          <rPr>
            <b/>
            <sz val="9"/>
            <color indexed="81"/>
            <rFont val="Tahoma"/>
            <family val="2"/>
          </rPr>
          <t>Saisie obligatoire</t>
        </r>
      </text>
    </comment>
    <comment ref="B190" authorId="0" shapeId="0" xr:uid="{CC5D98A4-61CD-4797-A212-A3528970C0AA}">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90" authorId="0" shapeId="0" xr:uid="{1AE41B61-1BEB-4D5D-BEEB-865F00C810C6}">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90" authorId="0" shapeId="0" xr:uid="{B5A35343-6E59-4832-91AD-29A1B2A978D5}">
      <text>
        <r>
          <rPr>
            <b/>
            <sz val="9"/>
            <color indexed="81"/>
            <rFont val="Tahoma"/>
            <family val="2"/>
          </rPr>
          <t>Saisie obligatoire</t>
        </r>
      </text>
    </comment>
    <comment ref="B191" authorId="0" shapeId="0" xr:uid="{C1ACD421-3479-44EA-8736-E162ADBA131B}">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91" authorId="0" shapeId="0" xr:uid="{9B2F6BB7-B1F5-43C5-ACA7-31DAD124D4C9}">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91" authorId="0" shapeId="0" xr:uid="{69617192-15F9-4EB8-883A-65184DBD7887}">
      <text>
        <r>
          <rPr>
            <b/>
            <sz val="9"/>
            <color indexed="81"/>
            <rFont val="Tahoma"/>
            <family val="2"/>
          </rPr>
          <t>Saisie obligatoire</t>
        </r>
      </text>
    </comment>
    <comment ref="B192" authorId="0" shapeId="0" xr:uid="{D93A841B-BC62-4615-A635-AAD78036776F}">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92" authorId="0" shapeId="0" xr:uid="{BB5AB79C-81A6-4317-9960-B6322821092C}">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92" authorId="0" shapeId="0" xr:uid="{DD7B0E1F-B66B-4779-A78F-8AF48702535D}">
      <text>
        <r>
          <rPr>
            <b/>
            <sz val="9"/>
            <color indexed="81"/>
            <rFont val="Tahoma"/>
            <family val="2"/>
          </rPr>
          <t>Saisie obligatoire</t>
        </r>
      </text>
    </comment>
    <comment ref="B193" authorId="0" shapeId="0" xr:uid="{C44BB080-BED5-494D-AC92-331839A9ADA0}">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93" authorId="0" shapeId="0" xr:uid="{EA7257FE-810F-4594-866D-ECEFD44A7A18}">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93" authorId="0" shapeId="0" xr:uid="{70DC30EF-FF8F-4B0B-8650-A54A1720CB8E}">
      <text>
        <r>
          <rPr>
            <b/>
            <sz val="9"/>
            <color indexed="81"/>
            <rFont val="Tahoma"/>
            <family val="2"/>
          </rPr>
          <t>Saisie obligatoire</t>
        </r>
      </text>
    </comment>
    <comment ref="B194" authorId="0" shapeId="0" xr:uid="{9E7B62D3-8CED-46C2-9F68-9AF67AE29539}">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94" authorId="0" shapeId="0" xr:uid="{12B210AA-6E1B-46B5-A486-4695F8ED0BC9}">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94" authorId="0" shapeId="0" xr:uid="{FD94311D-7BF2-44A8-8D83-7E996CE1157D}">
      <text>
        <r>
          <rPr>
            <b/>
            <sz val="9"/>
            <color indexed="81"/>
            <rFont val="Tahoma"/>
            <family val="2"/>
          </rPr>
          <t>Saisie obligatoire</t>
        </r>
      </text>
    </comment>
    <comment ref="B195" authorId="0" shapeId="0" xr:uid="{167244CF-4FB6-4F8C-9277-069E4D4602C8}">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95" authorId="0" shapeId="0" xr:uid="{C51AF1AB-5738-4DB1-A39F-A29C5B8E5C91}">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95" authorId="0" shapeId="0" xr:uid="{937C7A4B-5803-4EAA-82A0-5BA169CCF0DB}">
      <text>
        <r>
          <rPr>
            <b/>
            <sz val="9"/>
            <color indexed="81"/>
            <rFont val="Tahoma"/>
            <family val="2"/>
          </rPr>
          <t>Saisie obligatoire</t>
        </r>
      </text>
    </comment>
    <comment ref="B196" authorId="0" shapeId="0" xr:uid="{78C98789-78C2-4AE0-A139-91E02C5FFF6E}">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196" authorId="0" shapeId="0" xr:uid="{5B8871A3-88E8-4F02-939D-426186E38338}">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196" authorId="0" shapeId="0" xr:uid="{493D951A-FC42-4915-B9E6-90518E95C3A4}">
      <text>
        <r>
          <rPr>
            <b/>
            <sz val="9"/>
            <color indexed="81"/>
            <rFont val="Tahoma"/>
            <family val="2"/>
          </rPr>
          <t>Saisie obligatoire</t>
        </r>
      </text>
    </comment>
    <comment ref="P197" authorId="0" shapeId="0" xr:uid="{233FC062-3CB1-4C6E-B630-8468CC7E3EC8}">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Q197" authorId="0" shapeId="0" xr:uid="{6DC2D395-EB85-4EDB-BB6C-47A3AF109655}">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B218" authorId="0" shapeId="0" xr:uid="{CA685A33-8B47-4E38-97DA-A9FDEE66ABE4}">
      <text>
        <r>
          <rPr>
            <sz val="9"/>
            <color indexed="81"/>
            <rFont val="Tahoma"/>
            <family val="2"/>
          </rPr>
          <t xml:space="preserve">Name of the platform that collects the tourist tax for you and undertakes to pay it directly to Communauté de Communes du Pays de Lamastre + AMOUNT received by the platform.
</t>
        </r>
        <r>
          <rPr>
            <i/>
            <u/>
            <sz val="9"/>
            <color indexed="81"/>
            <rFont val="Tahoma"/>
            <family val="2"/>
          </rPr>
          <t>Do not enter anything if</t>
        </r>
        <r>
          <rPr>
            <i/>
            <sz val="9"/>
            <color indexed="81"/>
            <rFont val="Tahoma"/>
            <family val="2"/>
          </rPr>
          <t xml:space="preserve"> the platform gives you the amount collected for you to donate to Communauté de Communes du Pays de Lamastre.</t>
        </r>
      </text>
    </comment>
    <comment ref="B219" authorId="0" shapeId="0" xr:uid="{44F079B3-F7C9-42E1-8A0F-2531D3919E71}">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19" authorId="0" shapeId="0" xr:uid="{BF15A22E-1AF4-473D-8E69-9A9915D049F4}">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19" authorId="0" shapeId="0" xr:uid="{2FBE0649-937B-4C88-BDC0-A5AA4F115016}">
      <text>
        <r>
          <rPr>
            <b/>
            <sz val="9"/>
            <color indexed="81"/>
            <rFont val="Tahoma"/>
            <family val="2"/>
          </rPr>
          <t>Saisie obligatoire</t>
        </r>
      </text>
    </comment>
    <comment ref="B220" authorId="0" shapeId="0" xr:uid="{DD462A57-9F3D-4C6B-B4AD-423D91300B7A}">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20" authorId="0" shapeId="0" xr:uid="{B7343A65-4C8E-4649-84D7-7E1852213692}">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20" authorId="0" shapeId="0" xr:uid="{97833F1C-B9D3-4040-895E-3650E23FC32B}">
      <text>
        <r>
          <rPr>
            <b/>
            <sz val="9"/>
            <color indexed="81"/>
            <rFont val="Tahoma"/>
            <family val="2"/>
          </rPr>
          <t>Saisie obligatoire</t>
        </r>
      </text>
    </comment>
    <comment ref="B221" authorId="0" shapeId="0" xr:uid="{8650BB52-3DC3-4490-A080-ED3427AF1C98}">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21" authorId="0" shapeId="0" xr:uid="{64F373F4-C00D-49C1-B01B-1ED23C34DDC0}">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21" authorId="0" shapeId="0" xr:uid="{8046285E-8564-4251-ACD6-7800F97924C7}">
      <text>
        <r>
          <rPr>
            <b/>
            <sz val="9"/>
            <color indexed="81"/>
            <rFont val="Tahoma"/>
            <family val="2"/>
          </rPr>
          <t>Saisie obligatoire</t>
        </r>
      </text>
    </comment>
    <comment ref="B222" authorId="0" shapeId="0" xr:uid="{840A953C-D644-421F-8E50-8911CC2AF2FF}">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22" authorId="0" shapeId="0" xr:uid="{1C4071FA-C7A7-474A-A84A-55326C3251FE}">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22" authorId="0" shapeId="0" xr:uid="{97793912-B292-4E79-80B1-225A0D4DDD2D}">
      <text>
        <r>
          <rPr>
            <b/>
            <sz val="9"/>
            <color indexed="81"/>
            <rFont val="Tahoma"/>
            <family val="2"/>
          </rPr>
          <t>Saisie obligatoire</t>
        </r>
      </text>
    </comment>
    <comment ref="B223" authorId="0" shapeId="0" xr:uid="{6D29B60F-67EC-41A5-BBDC-D03D43E113E2}">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23" authorId="0" shapeId="0" xr:uid="{8D8804C5-70DB-44DE-809C-5546A3E84B70}">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23" authorId="0" shapeId="0" xr:uid="{FFBE5B30-2551-473A-972F-74121C1DAA7C}">
      <text>
        <r>
          <rPr>
            <b/>
            <sz val="9"/>
            <color indexed="81"/>
            <rFont val="Tahoma"/>
            <family val="2"/>
          </rPr>
          <t>Saisie obligatoire</t>
        </r>
      </text>
    </comment>
    <comment ref="B224" authorId="0" shapeId="0" xr:uid="{2AE5C6E5-5DB0-4891-A1B9-EEEF08DDC4FE}">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24" authorId="0" shapeId="0" xr:uid="{5099F2D6-E100-4FAA-A884-C8CBA5BF6E0C}">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24" authorId="0" shapeId="0" xr:uid="{3A3FF8DB-DEE6-47A1-BF34-196A308CB535}">
      <text>
        <r>
          <rPr>
            <b/>
            <sz val="9"/>
            <color indexed="81"/>
            <rFont val="Tahoma"/>
            <family val="2"/>
          </rPr>
          <t>Saisie obligatoire</t>
        </r>
      </text>
    </comment>
    <comment ref="B225" authorId="0" shapeId="0" xr:uid="{8D3E1701-8F2D-4648-A07B-38D962BE7FE8}">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25" authorId="0" shapeId="0" xr:uid="{40385F57-9206-438C-9752-5C30EAA4B335}">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25" authorId="0" shapeId="0" xr:uid="{D19C685A-3690-4836-85E0-7EE69D6DE6BB}">
      <text>
        <r>
          <rPr>
            <b/>
            <sz val="9"/>
            <color indexed="81"/>
            <rFont val="Tahoma"/>
            <family val="2"/>
          </rPr>
          <t>Saisie obligatoire</t>
        </r>
      </text>
    </comment>
    <comment ref="B226" authorId="0" shapeId="0" xr:uid="{3E8A8682-3A26-4F1D-AD20-82E4B6F66D54}">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26" authorId="0" shapeId="0" xr:uid="{C3C94FD8-E2B1-4039-9D1B-A0A504783B3C}">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26" authorId="0" shapeId="0" xr:uid="{A8909035-56FE-4BE2-A66D-94E887678585}">
      <text>
        <r>
          <rPr>
            <b/>
            <sz val="9"/>
            <color indexed="81"/>
            <rFont val="Tahoma"/>
            <family val="2"/>
          </rPr>
          <t>Saisie obligatoire</t>
        </r>
      </text>
    </comment>
    <comment ref="B227" authorId="0" shapeId="0" xr:uid="{3D3CDBFA-B755-42C1-8FAB-3336DA1A135D}">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27" authorId="0" shapeId="0" xr:uid="{5D6667EA-B897-400D-A158-9C3DEE154D19}">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27" authorId="0" shapeId="0" xr:uid="{64769F3B-F4C5-4F4B-BE3F-32D2625AE187}">
      <text>
        <r>
          <rPr>
            <b/>
            <sz val="9"/>
            <color indexed="81"/>
            <rFont val="Tahoma"/>
            <family val="2"/>
          </rPr>
          <t>Saisie obligatoire</t>
        </r>
      </text>
    </comment>
    <comment ref="B228" authorId="0" shapeId="0" xr:uid="{BEAC3E1F-FFE0-48AA-A2DD-16CC7C82FCF7}">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28" authorId="0" shapeId="0" xr:uid="{0AED6EF0-11DB-40A9-930D-A3A75EAC5A40}">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28" authorId="0" shapeId="0" xr:uid="{8FB4713A-BACB-46A3-8182-9C1AC0C6DCDD}">
      <text>
        <r>
          <rPr>
            <b/>
            <sz val="9"/>
            <color indexed="81"/>
            <rFont val="Tahoma"/>
            <family val="2"/>
          </rPr>
          <t>Saisie obligatoire</t>
        </r>
      </text>
    </comment>
    <comment ref="B229" authorId="0" shapeId="0" xr:uid="{AAC6F283-A6DC-4B41-9E46-A6A2385076DA}">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29" authorId="0" shapeId="0" xr:uid="{6C21E431-6918-49B3-A14D-15D9B9E18466}">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29" authorId="0" shapeId="0" xr:uid="{34689DD0-9E6A-4432-BC6F-22DEF89326A0}">
      <text>
        <r>
          <rPr>
            <b/>
            <sz val="9"/>
            <color indexed="81"/>
            <rFont val="Tahoma"/>
            <family val="2"/>
          </rPr>
          <t>Saisie obligatoire</t>
        </r>
      </text>
    </comment>
    <comment ref="B230" authorId="0" shapeId="0" xr:uid="{5A46D205-CE6B-4A6F-90B8-BBA7BDD52389}">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30" authorId="0" shapeId="0" xr:uid="{9F52339E-BDF2-4FD6-9B3B-04A3D3858A59}">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30" authorId="0" shapeId="0" xr:uid="{09246F99-F6E0-4A31-B707-811DD5AD537A}">
      <text>
        <r>
          <rPr>
            <b/>
            <sz val="9"/>
            <color indexed="81"/>
            <rFont val="Tahoma"/>
            <family val="2"/>
          </rPr>
          <t>Saisie obligatoire</t>
        </r>
      </text>
    </comment>
    <comment ref="B231" authorId="0" shapeId="0" xr:uid="{ACAC2B2B-42B5-43F3-8BA9-30BFE767CDB0}">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31" authorId="0" shapeId="0" xr:uid="{C8E5CE4F-4531-4337-8F5C-78575482B774}">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31" authorId="0" shapeId="0" xr:uid="{4D61885B-120F-42D8-8E42-3D34BCA77427}">
      <text>
        <r>
          <rPr>
            <b/>
            <sz val="9"/>
            <color indexed="81"/>
            <rFont val="Tahoma"/>
            <family val="2"/>
          </rPr>
          <t>Saisie obligatoire</t>
        </r>
      </text>
    </comment>
    <comment ref="B232" authorId="0" shapeId="0" xr:uid="{20322D97-98E8-47CC-9A58-BDE891332691}">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32" authorId="0" shapeId="0" xr:uid="{530F5C6E-4722-4F52-8698-817245C4DC93}">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32" authorId="0" shapeId="0" xr:uid="{B206F5B1-3A05-45BC-B6E5-728773D9133F}">
      <text>
        <r>
          <rPr>
            <b/>
            <sz val="9"/>
            <color indexed="81"/>
            <rFont val="Tahoma"/>
            <family val="2"/>
          </rPr>
          <t>Saisie obligatoire</t>
        </r>
      </text>
    </comment>
    <comment ref="B233" authorId="0" shapeId="0" xr:uid="{F7F34AA6-00E0-4924-842F-D470235019BF}">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33" authorId="0" shapeId="0" xr:uid="{67EDCE65-DD9F-4480-BE3D-2BDA5EA7862C}">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33" authorId="0" shapeId="0" xr:uid="{134D50BE-2114-4AEF-9B0E-6A6A2F6BF493}">
      <text>
        <r>
          <rPr>
            <b/>
            <sz val="9"/>
            <color indexed="81"/>
            <rFont val="Tahoma"/>
            <family val="2"/>
          </rPr>
          <t>Saisie obligatoire</t>
        </r>
      </text>
    </comment>
    <comment ref="B234" authorId="0" shapeId="0" xr:uid="{0CAF228C-C5D5-4E79-A8E3-4F26F36E63E1}">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34" authorId="0" shapeId="0" xr:uid="{43179173-5BF0-4937-AE94-FBBE08873327}">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34" authorId="0" shapeId="0" xr:uid="{FBDEC58B-9386-41EE-B401-4D9E3248BF64}">
      <text>
        <r>
          <rPr>
            <b/>
            <sz val="9"/>
            <color indexed="81"/>
            <rFont val="Tahoma"/>
            <family val="2"/>
          </rPr>
          <t>Saisie obligatoire</t>
        </r>
      </text>
    </comment>
    <comment ref="B235" authorId="0" shapeId="0" xr:uid="{20E7E691-9051-40A4-AD16-AA2E7F1E9276}">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35" authorId="0" shapeId="0" xr:uid="{9C593F50-A79F-423C-8A67-2F880076B9F1}">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35" authorId="0" shapeId="0" xr:uid="{232F64B5-19E8-4466-BBA0-14A3C910552C}">
      <text>
        <r>
          <rPr>
            <b/>
            <sz val="9"/>
            <color indexed="81"/>
            <rFont val="Tahoma"/>
            <family val="2"/>
          </rPr>
          <t>Saisie obligatoire</t>
        </r>
      </text>
    </comment>
    <comment ref="B236" authorId="0" shapeId="0" xr:uid="{0378C6AB-7671-4F37-A636-B313D4043EA4}">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36" authorId="0" shapeId="0" xr:uid="{40575A4B-F3CF-40D6-AD80-FC355373497E}">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36" authorId="0" shapeId="0" xr:uid="{A9AFAAC9-9703-47E7-901A-48AEEE52726A}">
      <text>
        <r>
          <rPr>
            <b/>
            <sz val="9"/>
            <color indexed="81"/>
            <rFont val="Tahoma"/>
            <family val="2"/>
          </rPr>
          <t>Saisie obligatoire</t>
        </r>
      </text>
    </comment>
    <comment ref="B237" authorId="0" shapeId="0" xr:uid="{4BFD152A-6CE4-41C7-8D9C-7D6FD12A4E3E}">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37" authorId="0" shapeId="0" xr:uid="{CE97BDFA-5088-4BFE-AD9B-79E7FF6E7A7B}">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37" authorId="0" shapeId="0" xr:uid="{7DACC06F-01F8-47D2-A861-82A228959188}">
      <text>
        <r>
          <rPr>
            <b/>
            <sz val="9"/>
            <color indexed="81"/>
            <rFont val="Tahoma"/>
            <family val="2"/>
          </rPr>
          <t>Saisie obligatoire</t>
        </r>
      </text>
    </comment>
    <comment ref="B238" authorId="0" shapeId="0" xr:uid="{828F34A0-7567-4475-BB0B-6D886C305B99}">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38" authorId="0" shapeId="0" xr:uid="{6AC04581-6B31-45FE-B523-C173DFDF827B}">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38" authorId="0" shapeId="0" xr:uid="{ACF6EB39-AD8F-4214-B590-4CE569AEDF57}">
      <text>
        <r>
          <rPr>
            <b/>
            <sz val="9"/>
            <color indexed="81"/>
            <rFont val="Tahoma"/>
            <family val="2"/>
          </rPr>
          <t>Saisie obligatoire</t>
        </r>
      </text>
    </comment>
    <comment ref="B239" authorId="0" shapeId="0" xr:uid="{037DF3C6-09CA-43F5-B200-C3EAB020FB0D}">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39" authorId="0" shapeId="0" xr:uid="{3D4B304F-99F7-4269-AC03-EFAD4292DF65}">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39" authorId="0" shapeId="0" xr:uid="{84A6B19F-2767-4380-AEBD-EE281AA42D1C}">
      <text>
        <r>
          <rPr>
            <b/>
            <sz val="9"/>
            <color indexed="81"/>
            <rFont val="Tahoma"/>
            <family val="2"/>
          </rPr>
          <t>Saisie obligatoire</t>
        </r>
      </text>
    </comment>
    <comment ref="B240" authorId="0" shapeId="0" xr:uid="{1275FC22-8CA1-47C0-90F2-EAC0165AF002}">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40" authorId="0" shapeId="0" xr:uid="{38CA0A9B-26CE-4706-9F74-92ADDD32785A}">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40" authorId="0" shapeId="0" xr:uid="{15C74968-558F-490D-8FFB-033B660D2AA6}">
      <text>
        <r>
          <rPr>
            <b/>
            <sz val="9"/>
            <color indexed="81"/>
            <rFont val="Tahoma"/>
            <family val="2"/>
          </rPr>
          <t>Saisie obligatoire</t>
        </r>
      </text>
    </comment>
    <comment ref="B241" authorId="0" shapeId="0" xr:uid="{784A2969-C454-4166-A77A-1687D18D2280}">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41" authorId="0" shapeId="0" xr:uid="{49287DF2-ECAD-4A71-834A-6FC412081CA9}">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41" authorId="0" shapeId="0" xr:uid="{21B32ACB-0937-4BBC-8109-B54F1D5A5456}">
      <text>
        <r>
          <rPr>
            <b/>
            <sz val="9"/>
            <color indexed="81"/>
            <rFont val="Tahoma"/>
            <family val="2"/>
          </rPr>
          <t>Saisie obligatoire</t>
        </r>
      </text>
    </comment>
    <comment ref="P242" authorId="0" shapeId="0" xr:uid="{9459E3CC-3948-48DC-BD6C-56DA97C71A73}">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Q242" authorId="0" shapeId="0" xr:uid="{048377AA-BF54-43A2-8EFC-BA38840BF8D1}">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B263" authorId="0" shapeId="0" xr:uid="{104CE94D-033E-4D82-9799-82A6D96CB4A2}">
      <text>
        <r>
          <rPr>
            <sz val="9"/>
            <color indexed="81"/>
            <rFont val="Tahoma"/>
            <family val="2"/>
          </rPr>
          <t xml:space="preserve">Name of the platform that collects the tourist tax for you and undertakes to pay it directly to Communauté de Communes du Pays de Lamastre + AMOUNT received by the platform.
</t>
        </r>
        <r>
          <rPr>
            <i/>
            <u/>
            <sz val="9"/>
            <color indexed="81"/>
            <rFont val="Tahoma"/>
            <family val="2"/>
          </rPr>
          <t>Do not enter anything if</t>
        </r>
        <r>
          <rPr>
            <i/>
            <sz val="9"/>
            <color indexed="81"/>
            <rFont val="Tahoma"/>
            <family val="2"/>
          </rPr>
          <t xml:space="preserve"> the platform gives you the amount collected for you to donate to Communauté de Communes du Pays de Lamastre.</t>
        </r>
      </text>
    </comment>
    <comment ref="B264" authorId="0" shapeId="0" xr:uid="{85CFD65D-8AE9-49FA-A119-6505640108AF}">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64" authorId="0" shapeId="0" xr:uid="{48D8846D-90B1-4258-8245-37DDA1CDC25A}">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64" authorId="0" shapeId="0" xr:uid="{C757A7E6-A932-4F31-B13F-0D271FAA7430}">
      <text>
        <r>
          <rPr>
            <b/>
            <sz val="9"/>
            <color indexed="81"/>
            <rFont val="Tahoma"/>
            <family val="2"/>
          </rPr>
          <t>Saisie obligatoire</t>
        </r>
      </text>
    </comment>
    <comment ref="B265" authorId="0" shapeId="0" xr:uid="{C6E1B6D6-1F73-45D9-9740-ACA6AD0B05E0}">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65" authorId="0" shapeId="0" xr:uid="{661F7C08-FB7C-446F-9AF5-18AE72599EA1}">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65" authorId="0" shapeId="0" xr:uid="{0BECBA35-E7EE-47E8-939B-70F36A90593A}">
      <text>
        <r>
          <rPr>
            <b/>
            <sz val="9"/>
            <color indexed="81"/>
            <rFont val="Tahoma"/>
            <family val="2"/>
          </rPr>
          <t>Saisie obligatoire</t>
        </r>
      </text>
    </comment>
    <comment ref="B266" authorId="0" shapeId="0" xr:uid="{1B2F5D19-F5A8-4566-86E8-C262CC16D711}">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66" authorId="0" shapeId="0" xr:uid="{5D71A302-12E9-4DD9-9FC2-D64355930A41}">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66" authorId="0" shapeId="0" xr:uid="{9ED79EED-2678-4CD2-AB39-71AD9838AD7F}">
      <text>
        <r>
          <rPr>
            <b/>
            <sz val="9"/>
            <color indexed="81"/>
            <rFont val="Tahoma"/>
            <family val="2"/>
          </rPr>
          <t>Saisie obligatoire</t>
        </r>
      </text>
    </comment>
    <comment ref="B267" authorId="0" shapeId="0" xr:uid="{ECE3DC87-FCEA-4B96-B930-ADC9C169DCD6}">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67" authorId="0" shapeId="0" xr:uid="{42900C34-7DE7-45E6-9585-81718E1EF2B5}">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67" authorId="0" shapeId="0" xr:uid="{20BFE59B-E6AD-4CF5-8CE5-ECFE44A91060}">
      <text>
        <r>
          <rPr>
            <b/>
            <sz val="9"/>
            <color indexed="81"/>
            <rFont val="Tahoma"/>
            <family val="2"/>
          </rPr>
          <t>Saisie obligatoire</t>
        </r>
      </text>
    </comment>
    <comment ref="B268" authorId="0" shapeId="0" xr:uid="{F86BE540-140F-4428-86F6-3EA93EBE2975}">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68" authorId="0" shapeId="0" xr:uid="{392C6A20-82C7-4414-86A0-6890F4AABD4B}">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68" authorId="0" shapeId="0" xr:uid="{807EE532-3FB3-4EF8-8D89-01AA40CC7765}">
      <text>
        <r>
          <rPr>
            <b/>
            <sz val="9"/>
            <color indexed="81"/>
            <rFont val="Tahoma"/>
            <family val="2"/>
          </rPr>
          <t>Saisie obligatoire</t>
        </r>
      </text>
    </comment>
    <comment ref="B269" authorId="0" shapeId="0" xr:uid="{5358EA9E-BF08-4F7F-AFDB-12A4C729684D}">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69" authorId="0" shapeId="0" xr:uid="{D9E265B5-1576-40F3-A29D-5E0ADAC36021}">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69" authorId="0" shapeId="0" xr:uid="{2955A6BC-47EE-44C5-BAD9-1449CCF44034}">
      <text>
        <r>
          <rPr>
            <b/>
            <sz val="9"/>
            <color indexed="81"/>
            <rFont val="Tahoma"/>
            <family val="2"/>
          </rPr>
          <t>Saisie obligatoire</t>
        </r>
      </text>
    </comment>
    <comment ref="B270" authorId="0" shapeId="0" xr:uid="{362C08B0-86E2-486A-A2AD-5A5AB669D357}">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70" authorId="0" shapeId="0" xr:uid="{5B1A1EEA-5392-41D2-BB85-BD580FE1BA60}">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70" authorId="0" shapeId="0" xr:uid="{3FC8AB90-F0D6-4E62-B67C-BF51B87918DD}">
      <text>
        <r>
          <rPr>
            <b/>
            <sz val="9"/>
            <color indexed="81"/>
            <rFont val="Tahoma"/>
            <family val="2"/>
          </rPr>
          <t>Saisie obligatoire</t>
        </r>
      </text>
    </comment>
    <comment ref="B271" authorId="0" shapeId="0" xr:uid="{2F68F49B-3607-4A2B-B35D-47EC64F906D0}">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71" authorId="0" shapeId="0" xr:uid="{6E75055D-E4D1-4CA0-A4C4-D9D2B4BDF9F3}">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71" authorId="0" shapeId="0" xr:uid="{853CA56E-E0D8-4CF0-83CF-F144B3DA1900}">
      <text>
        <r>
          <rPr>
            <b/>
            <sz val="9"/>
            <color indexed="81"/>
            <rFont val="Tahoma"/>
            <family val="2"/>
          </rPr>
          <t>Saisie obligatoire</t>
        </r>
      </text>
    </comment>
    <comment ref="B272" authorId="0" shapeId="0" xr:uid="{0375B753-0A01-432B-8721-16DC452E7D7D}">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72" authorId="0" shapeId="0" xr:uid="{BA446015-B292-4C35-B51A-EE2DD5602BCD}">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72" authorId="0" shapeId="0" xr:uid="{2B969191-31C8-4087-A9F0-0F67AE10B284}">
      <text>
        <r>
          <rPr>
            <b/>
            <sz val="9"/>
            <color indexed="81"/>
            <rFont val="Tahoma"/>
            <family val="2"/>
          </rPr>
          <t>Saisie obligatoire</t>
        </r>
      </text>
    </comment>
    <comment ref="B273" authorId="0" shapeId="0" xr:uid="{92EB18B9-6409-4F49-BCF2-6E51EC1D8A24}">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73" authorId="0" shapeId="0" xr:uid="{97ACCC8A-0227-456E-B072-E0F94F155744}">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73" authorId="0" shapeId="0" xr:uid="{D544F1C1-0D14-4B2C-913C-C5622ED97704}">
      <text>
        <r>
          <rPr>
            <b/>
            <sz val="9"/>
            <color indexed="81"/>
            <rFont val="Tahoma"/>
            <family val="2"/>
          </rPr>
          <t>Saisie obligatoire</t>
        </r>
      </text>
    </comment>
    <comment ref="B274" authorId="0" shapeId="0" xr:uid="{2CBC5AF2-5049-429D-B24D-8E3865A277B1}">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74" authorId="0" shapeId="0" xr:uid="{16830457-29FA-40E5-926A-905F2F9E9692}">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74" authorId="0" shapeId="0" xr:uid="{426B7FF0-0005-44F3-84D3-E64441B1D2BA}">
      <text>
        <r>
          <rPr>
            <b/>
            <sz val="9"/>
            <color indexed="81"/>
            <rFont val="Tahoma"/>
            <family val="2"/>
          </rPr>
          <t>Saisie obligatoire</t>
        </r>
      </text>
    </comment>
    <comment ref="B275" authorId="0" shapeId="0" xr:uid="{09862AD4-F4E9-4F10-AC06-C920D8E8B23A}">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75" authorId="0" shapeId="0" xr:uid="{0F221DEE-09DA-47D9-8CDB-2F8478139BB8}">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75" authorId="0" shapeId="0" xr:uid="{4C84CC33-CF2C-4D78-A209-9F963C1D4135}">
      <text>
        <r>
          <rPr>
            <b/>
            <sz val="9"/>
            <color indexed="81"/>
            <rFont val="Tahoma"/>
            <family val="2"/>
          </rPr>
          <t>Saisie obligatoire</t>
        </r>
      </text>
    </comment>
    <comment ref="B276" authorId="0" shapeId="0" xr:uid="{F3C95BC1-72D4-4915-ACE6-9361721F7D3C}">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76" authorId="0" shapeId="0" xr:uid="{8AFC7B3A-31C7-4D5D-AB4F-634137C75C45}">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76" authorId="0" shapeId="0" xr:uid="{00BC6A85-DD01-4888-8080-011F3E892176}">
      <text>
        <r>
          <rPr>
            <b/>
            <sz val="9"/>
            <color indexed="81"/>
            <rFont val="Tahoma"/>
            <family val="2"/>
          </rPr>
          <t>Saisie obligatoire</t>
        </r>
      </text>
    </comment>
    <comment ref="B277" authorId="0" shapeId="0" xr:uid="{93DC26A5-4F87-4A6D-AC97-AF848A55658B}">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77" authorId="0" shapeId="0" xr:uid="{2826E39C-2C81-4FFB-B098-CCD433D73415}">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77" authorId="0" shapeId="0" xr:uid="{889FC9E3-C6E0-4DB0-A953-FF04588AD4AB}">
      <text>
        <r>
          <rPr>
            <b/>
            <sz val="9"/>
            <color indexed="81"/>
            <rFont val="Tahoma"/>
            <family val="2"/>
          </rPr>
          <t>Saisie obligatoire</t>
        </r>
      </text>
    </comment>
    <comment ref="B278" authorId="0" shapeId="0" xr:uid="{A64DC810-7013-45AF-97D5-25C2D0B58DE8}">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78" authorId="0" shapeId="0" xr:uid="{7A9A1FE6-E62E-4C7F-96B3-8E6D37B9895E}">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78" authorId="0" shapeId="0" xr:uid="{DD0D27F3-82A1-437B-8183-340735914D6E}">
      <text>
        <r>
          <rPr>
            <b/>
            <sz val="9"/>
            <color indexed="81"/>
            <rFont val="Tahoma"/>
            <family val="2"/>
          </rPr>
          <t>Saisie obligatoire</t>
        </r>
      </text>
    </comment>
    <comment ref="B279" authorId="0" shapeId="0" xr:uid="{0AE1D105-BC4A-45CA-9A33-7E2DB5481E13}">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79" authorId="0" shapeId="0" xr:uid="{880E2E29-E7C0-4A8D-A851-A1D5BC556347}">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79" authorId="0" shapeId="0" xr:uid="{C30F6103-A9BE-4CA9-9A09-65A64F39CF41}">
      <text>
        <r>
          <rPr>
            <b/>
            <sz val="9"/>
            <color indexed="81"/>
            <rFont val="Tahoma"/>
            <family val="2"/>
          </rPr>
          <t>Saisie obligatoire</t>
        </r>
      </text>
    </comment>
    <comment ref="B280" authorId="0" shapeId="0" xr:uid="{D4AD4A34-558C-4C52-A509-5E8E54DE6BFA}">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80" authorId="0" shapeId="0" xr:uid="{2698DA1E-52A4-4168-A4C1-DF7009C8E3FB}">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80" authorId="0" shapeId="0" xr:uid="{AAA05762-4AC8-4D6A-86F5-BA081F220FF9}">
      <text>
        <r>
          <rPr>
            <b/>
            <sz val="9"/>
            <color indexed="81"/>
            <rFont val="Tahoma"/>
            <family val="2"/>
          </rPr>
          <t>Saisie obligatoire</t>
        </r>
      </text>
    </comment>
    <comment ref="B281" authorId="0" shapeId="0" xr:uid="{F73AA159-7B2D-41F7-A003-164C11C46DB7}">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81" authorId="0" shapeId="0" xr:uid="{841F2868-3AB5-499B-8959-D9FEAFA96759}">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81" authorId="0" shapeId="0" xr:uid="{175B16B8-1C1E-49C1-BD0D-2441E290E228}">
      <text>
        <r>
          <rPr>
            <b/>
            <sz val="9"/>
            <color indexed="81"/>
            <rFont val="Tahoma"/>
            <family val="2"/>
          </rPr>
          <t>Saisie obligatoire</t>
        </r>
      </text>
    </comment>
    <comment ref="B282" authorId="0" shapeId="0" xr:uid="{E3AC5F80-7C7C-48FF-83A7-C2B9829BC317}">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82" authorId="0" shapeId="0" xr:uid="{8042F475-BF28-4494-900F-818ABCE9BB9B}">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82" authorId="0" shapeId="0" xr:uid="{B676A194-30E2-40F9-B551-E0BF91D86650}">
      <text>
        <r>
          <rPr>
            <b/>
            <sz val="9"/>
            <color indexed="81"/>
            <rFont val="Tahoma"/>
            <family val="2"/>
          </rPr>
          <t>Saisie obligatoire</t>
        </r>
      </text>
    </comment>
    <comment ref="B283" authorId="0" shapeId="0" xr:uid="{3CD2B239-75A2-4553-AD16-F769E5A88032}">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83" authorId="0" shapeId="0" xr:uid="{04BEF84C-2959-4C98-B2B6-814F6C364F1D}">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83" authorId="0" shapeId="0" xr:uid="{EC8B9EA9-D5C6-4F3E-AF0A-B0915E2760A3}">
      <text>
        <r>
          <rPr>
            <b/>
            <sz val="9"/>
            <color indexed="81"/>
            <rFont val="Tahoma"/>
            <family val="2"/>
          </rPr>
          <t>Saisie obligatoire</t>
        </r>
      </text>
    </comment>
    <comment ref="B284" authorId="0" shapeId="0" xr:uid="{6CB9DEF6-3284-4456-97F7-86766BE82871}">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84" authorId="0" shapeId="0" xr:uid="{3327240A-A623-48AA-990B-54521DDA953C}">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84" authorId="0" shapeId="0" xr:uid="{DBC4B4BA-D30C-4688-8C74-F88E1EDB6F95}">
      <text>
        <r>
          <rPr>
            <b/>
            <sz val="9"/>
            <color indexed="81"/>
            <rFont val="Tahoma"/>
            <family val="2"/>
          </rPr>
          <t>Saisie obligatoire</t>
        </r>
      </text>
    </comment>
    <comment ref="B285" authorId="0" shapeId="0" xr:uid="{17D958EE-396D-48CE-8357-42A2327CB8F6}">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85" authorId="0" shapeId="0" xr:uid="{D7149F02-7096-4133-9441-88602246B337}">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85" authorId="0" shapeId="0" xr:uid="{E09C5B34-AAA8-4FDB-9B43-3E92E36AB0EF}">
      <text>
        <r>
          <rPr>
            <b/>
            <sz val="9"/>
            <color indexed="81"/>
            <rFont val="Tahoma"/>
            <family val="2"/>
          </rPr>
          <t>Saisie obligatoire</t>
        </r>
      </text>
    </comment>
    <comment ref="B286" authorId="0" shapeId="0" xr:uid="{1B6AB8D7-45B0-4B38-AA30-DADC6D38D78A}">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286" authorId="0" shapeId="0" xr:uid="{D737AFD9-E0F2-4839-9C89-56AB77BBAF13}">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286" authorId="0" shapeId="0" xr:uid="{7CB7DBC0-85EE-4333-81BF-26B00EB86814}">
      <text>
        <r>
          <rPr>
            <b/>
            <sz val="9"/>
            <color indexed="81"/>
            <rFont val="Tahoma"/>
            <family val="2"/>
          </rPr>
          <t>Saisie obligatoire</t>
        </r>
      </text>
    </comment>
    <comment ref="P287" authorId="0" shapeId="0" xr:uid="{6038C85F-ED4E-437A-8CD9-BBD3BCC5DEB7}">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Q287" authorId="0" shapeId="0" xr:uid="{157043C8-D7D3-4278-A9E7-7AFDEBA2B03D}">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B308" authorId="0" shapeId="0" xr:uid="{97C47944-EDDE-463E-9F0E-C3AA4807E81B}">
      <text>
        <r>
          <rPr>
            <sz val="9"/>
            <color indexed="81"/>
            <rFont val="Tahoma"/>
            <family val="2"/>
          </rPr>
          <t xml:space="preserve">Name of the platform that collects the tourist tax for you and undertakes to pay it directly to Communauté de Communes du Pays de Lamastre + AMOUNT received by the platform.
</t>
        </r>
        <r>
          <rPr>
            <i/>
            <u/>
            <sz val="9"/>
            <color indexed="81"/>
            <rFont val="Tahoma"/>
            <family val="2"/>
          </rPr>
          <t>Do not enter anything if</t>
        </r>
        <r>
          <rPr>
            <i/>
            <sz val="9"/>
            <color indexed="81"/>
            <rFont val="Tahoma"/>
            <family val="2"/>
          </rPr>
          <t xml:space="preserve"> the platform gives you the amount collected for you to donate to Communauté de Communes du Pays de Lamastre.</t>
        </r>
      </text>
    </comment>
    <comment ref="B309" authorId="0" shapeId="0" xr:uid="{101B6242-73BC-4290-985A-A744B9E51DD7}">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09" authorId="0" shapeId="0" xr:uid="{0DF70A24-BA7B-4D59-809D-428A0912FBA8}">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09" authorId="0" shapeId="0" xr:uid="{B6088677-C389-48EA-81FE-228E469AB102}">
      <text>
        <r>
          <rPr>
            <b/>
            <sz val="9"/>
            <color indexed="81"/>
            <rFont val="Tahoma"/>
            <family val="2"/>
          </rPr>
          <t>Saisie obligatoire</t>
        </r>
      </text>
    </comment>
    <comment ref="B310" authorId="0" shapeId="0" xr:uid="{78A86FFA-BAC2-49C5-B007-5616F3F2821B}">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10" authorId="0" shapeId="0" xr:uid="{18A6DFA8-9C24-4D4F-B2A9-0E62CE6FE97D}">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10" authorId="0" shapeId="0" xr:uid="{1A494137-3160-4EEC-9461-1347BC0D8348}">
      <text>
        <r>
          <rPr>
            <b/>
            <sz val="9"/>
            <color indexed="81"/>
            <rFont val="Tahoma"/>
            <family val="2"/>
          </rPr>
          <t>Saisie obligatoire</t>
        </r>
      </text>
    </comment>
    <comment ref="B311" authorId="0" shapeId="0" xr:uid="{64C676E9-96C1-4FE5-801E-01EF5BE0C270}">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11" authorId="0" shapeId="0" xr:uid="{011FF99D-C49C-413A-AB79-81841134F2B6}">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11" authorId="0" shapeId="0" xr:uid="{AC5A080F-A589-4FD5-8518-1434DEF94977}">
      <text>
        <r>
          <rPr>
            <b/>
            <sz val="9"/>
            <color indexed="81"/>
            <rFont val="Tahoma"/>
            <family val="2"/>
          </rPr>
          <t>Saisie obligatoire</t>
        </r>
      </text>
    </comment>
    <comment ref="B312" authorId="0" shapeId="0" xr:uid="{6A4308BB-DF56-4D8C-863A-B086BC43867C}">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12" authorId="0" shapeId="0" xr:uid="{C9466E37-162D-44A2-854C-A2AF7247CD6A}">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12" authorId="0" shapeId="0" xr:uid="{17144498-2232-43FB-8651-00A14AC6F15B}">
      <text>
        <r>
          <rPr>
            <b/>
            <sz val="9"/>
            <color indexed="81"/>
            <rFont val="Tahoma"/>
            <family val="2"/>
          </rPr>
          <t>Saisie obligatoire</t>
        </r>
      </text>
    </comment>
    <comment ref="B313" authorId="0" shapeId="0" xr:uid="{1C0CE8D8-2A4B-4AC3-838B-266B03AD0237}">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13" authorId="0" shapeId="0" xr:uid="{67F1A0DC-11C6-4A34-AB54-338EF84A8BFC}">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13" authorId="0" shapeId="0" xr:uid="{3DF640F2-11A7-4E48-84E2-B004EC1AF76D}">
      <text>
        <r>
          <rPr>
            <b/>
            <sz val="9"/>
            <color indexed="81"/>
            <rFont val="Tahoma"/>
            <family val="2"/>
          </rPr>
          <t>Saisie obligatoire</t>
        </r>
      </text>
    </comment>
    <comment ref="B314" authorId="0" shapeId="0" xr:uid="{276B65AD-29D6-4661-A962-DF2700DC264B}">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14" authorId="0" shapeId="0" xr:uid="{F15F6AB1-B87B-4E75-AAB9-821672C6FE0C}">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14" authorId="0" shapeId="0" xr:uid="{B04736ED-9722-4148-8CB9-BFA6B9482F59}">
      <text>
        <r>
          <rPr>
            <b/>
            <sz val="9"/>
            <color indexed="81"/>
            <rFont val="Tahoma"/>
            <family val="2"/>
          </rPr>
          <t>Saisie obligatoire</t>
        </r>
      </text>
    </comment>
    <comment ref="B315" authorId="0" shapeId="0" xr:uid="{A67DF166-914D-425A-B862-E694DE45F773}">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15" authorId="0" shapeId="0" xr:uid="{11D44951-D7A8-426F-8E37-52E9DE7D3F77}">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15" authorId="0" shapeId="0" xr:uid="{1747940A-8192-4EF7-9068-2F3786B4086D}">
      <text>
        <r>
          <rPr>
            <b/>
            <sz val="9"/>
            <color indexed="81"/>
            <rFont val="Tahoma"/>
            <family val="2"/>
          </rPr>
          <t>Saisie obligatoire</t>
        </r>
      </text>
    </comment>
    <comment ref="B316" authorId="0" shapeId="0" xr:uid="{174A7831-4DBA-472B-9291-F1D46D2D24AD}">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16" authorId="0" shapeId="0" xr:uid="{A8E8F204-FD02-48DB-8FEE-9A2851C235AC}">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16" authorId="0" shapeId="0" xr:uid="{E9854813-79E8-42D0-9CBF-00CF308C3274}">
      <text>
        <r>
          <rPr>
            <b/>
            <sz val="9"/>
            <color indexed="81"/>
            <rFont val="Tahoma"/>
            <family val="2"/>
          </rPr>
          <t>Saisie obligatoire</t>
        </r>
      </text>
    </comment>
    <comment ref="B317" authorId="0" shapeId="0" xr:uid="{CA1E895A-9541-40B5-8621-5AA358ED9372}">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17" authorId="0" shapeId="0" xr:uid="{50CCE39C-4735-4B68-A39E-1283AE20D706}">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17" authorId="0" shapeId="0" xr:uid="{E956D575-73E9-4B9E-B6FA-7E6135BDA64E}">
      <text>
        <r>
          <rPr>
            <b/>
            <sz val="9"/>
            <color indexed="81"/>
            <rFont val="Tahoma"/>
            <family val="2"/>
          </rPr>
          <t>Saisie obligatoire</t>
        </r>
      </text>
    </comment>
    <comment ref="B318" authorId="0" shapeId="0" xr:uid="{516377C3-6AE4-4981-B114-5D9A9AE96080}">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18" authorId="0" shapeId="0" xr:uid="{6A46C489-2B27-45E9-84CF-19B8ADD78E05}">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18" authorId="0" shapeId="0" xr:uid="{D211357D-EE05-43D4-A789-361ADBC241F1}">
      <text>
        <r>
          <rPr>
            <b/>
            <sz val="9"/>
            <color indexed="81"/>
            <rFont val="Tahoma"/>
            <family val="2"/>
          </rPr>
          <t>Saisie obligatoire</t>
        </r>
      </text>
    </comment>
    <comment ref="B319" authorId="0" shapeId="0" xr:uid="{E19CBA02-C18C-43A6-9C4C-CA5B4405B64C}">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19" authorId="0" shapeId="0" xr:uid="{710C54C5-67BE-49EF-8E7F-A235A8B9A459}">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19" authorId="0" shapeId="0" xr:uid="{8A7BEB80-7DD5-44D2-946E-2D78EF5DC849}">
      <text>
        <r>
          <rPr>
            <b/>
            <sz val="9"/>
            <color indexed="81"/>
            <rFont val="Tahoma"/>
            <family val="2"/>
          </rPr>
          <t>Saisie obligatoire</t>
        </r>
      </text>
    </comment>
    <comment ref="B320" authorId="0" shapeId="0" xr:uid="{5AD7637A-C83A-4357-860F-6145CFE62371}">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20" authorId="0" shapeId="0" xr:uid="{74076EA3-ED5F-49AF-A0A2-78BA08B0DCF1}">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20" authorId="0" shapeId="0" xr:uid="{CCD764AF-57A9-4B1A-9960-EA8415E88CD8}">
      <text>
        <r>
          <rPr>
            <b/>
            <sz val="9"/>
            <color indexed="81"/>
            <rFont val="Tahoma"/>
            <family val="2"/>
          </rPr>
          <t>Saisie obligatoire</t>
        </r>
      </text>
    </comment>
    <comment ref="B321" authorId="0" shapeId="0" xr:uid="{736B8FEC-1E90-4EC7-8B1B-73C0F99133BE}">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21" authorId="0" shapeId="0" xr:uid="{4D7276C4-1469-440C-BF3C-22B0A79CA3F8}">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21" authorId="0" shapeId="0" xr:uid="{E6455CD2-DFA4-49C9-8B02-22D53C658801}">
      <text>
        <r>
          <rPr>
            <b/>
            <sz val="9"/>
            <color indexed="81"/>
            <rFont val="Tahoma"/>
            <family val="2"/>
          </rPr>
          <t>Saisie obligatoire</t>
        </r>
      </text>
    </comment>
    <comment ref="B322" authorId="0" shapeId="0" xr:uid="{A3CA57AC-1BB6-4AF2-8210-D58BCA687931}">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22" authorId="0" shapeId="0" xr:uid="{06A7D8A6-72FB-4A82-A4D5-56B87396577D}">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22" authorId="0" shapeId="0" xr:uid="{7AB3A93A-3FDA-4452-A274-BD294C45CDB8}">
      <text>
        <r>
          <rPr>
            <b/>
            <sz val="9"/>
            <color indexed="81"/>
            <rFont val="Tahoma"/>
            <family val="2"/>
          </rPr>
          <t>Saisie obligatoire</t>
        </r>
      </text>
    </comment>
    <comment ref="B323" authorId="0" shapeId="0" xr:uid="{3CFDEF7E-FA90-477F-B963-1990AA55F5F8}">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23" authorId="0" shapeId="0" xr:uid="{F298EC7A-38F5-457C-8D40-C2DC2F121828}">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23" authorId="0" shapeId="0" xr:uid="{3A969C46-653E-4E9B-AB51-F6636C1E2AB0}">
      <text>
        <r>
          <rPr>
            <b/>
            <sz val="9"/>
            <color indexed="81"/>
            <rFont val="Tahoma"/>
            <family val="2"/>
          </rPr>
          <t>Saisie obligatoire</t>
        </r>
      </text>
    </comment>
    <comment ref="B324" authorId="0" shapeId="0" xr:uid="{9C701FED-6235-4148-A208-98709C4392B7}">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24" authorId="0" shapeId="0" xr:uid="{8EC397F2-4AA3-4BCF-B843-C81B6F0F1EC8}">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24" authorId="0" shapeId="0" xr:uid="{8034E2D1-CA96-4041-BFDE-A0D3600FCE92}">
      <text>
        <r>
          <rPr>
            <b/>
            <sz val="9"/>
            <color indexed="81"/>
            <rFont val="Tahoma"/>
            <family val="2"/>
          </rPr>
          <t>Saisie obligatoire</t>
        </r>
      </text>
    </comment>
    <comment ref="B325" authorId="0" shapeId="0" xr:uid="{06B2B8E1-0FA4-4295-8E33-F2536FDBEEF8}">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25" authorId="0" shapeId="0" xr:uid="{9B287C78-F22B-49F9-8F42-9DB218544F36}">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25" authorId="0" shapeId="0" xr:uid="{3AABA91A-F2C6-4159-BA6F-CCBC6238E20E}">
      <text>
        <r>
          <rPr>
            <b/>
            <sz val="9"/>
            <color indexed="81"/>
            <rFont val="Tahoma"/>
            <family val="2"/>
          </rPr>
          <t>Saisie obligatoire</t>
        </r>
      </text>
    </comment>
    <comment ref="B326" authorId="0" shapeId="0" xr:uid="{79BBEE51-1247-470C-BB39-7746B4CBFCCC}">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26" authorId="0" shapeId="0" xr:uid="{D924C563-C2E6-47A5-B35A-2B5ED6EF938F}">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26" authorId="0" shapeId="0" xr:uid="{7E4F42E9-46FF-45F4-AEF4-BCC25038C200}">
      <text>
        <r>
          <rPr>
            <b/>
            <sz val="9"/>
            <color indexed="81"/>
            <rFont val="Tahoma"/>
            <family val="2"/>
          </rPr>
          <t>Saisie obligatoire</t>
        </r>
      </text>
    </comment>
    <comment ref="B327" authorId="0" shapeId="0" xr:uid="{1088514F-18E4-4FBC-B7F1-9DB323D92FF9}">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27" authorId="0" shapeId="0" xr:uid="{B2326320-A644-4494-8A75-C58AA6108D65}">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27" authorId="0" shapeId="0" xr:uid="{9C838E39-1F16-4903-BF99-EF8C9856E0CD}">
      <text>
        <r>
          <rPr>
            <b/>
            <sz val="9"/>
            <color indexed="81"/>
            <rFont val="Tahoma"/>
            <family val="2"/>
          </rPr>
          <t>Saisie obligatoire</t>
        </r>
      </text>
    </comment>
    <comment ref="B328" authorId="0" shapeId="0" xr:uid="{1A64EA38-670F-4DF4-A873-9E93E7360288}">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28" authorId="0" shapeId="0" xr:uid="{D2F0B40A-6BF9-4989-9E03-3E0EA3BFB397}">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28" authorId="0" shapeId="0" xr:uid="{2F6F38AE-C295-445E-B011-DF445B8E0659}">
      <text>
        <r>
          <rPr>
            <b/>
            <sz val="9"/>
            <color indexed="81"/>
            <rFont val="Tahoma"/>
            <family val="2"/>
          </rPr>
          <t>Saisie obligatoire</t>
        </r>
      </text>
    </comment>
    <comment ref="B329" authorId="0" shapeId="0" xr:uid="{08A137B5-5932-4EF4-B851-9D70FA3EFD3E}">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29" authorId="0" shapeId="0" xr:uid="{46F50A8D-123F-48E6-B76A-10601DA854B3}">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29" authorId="0" shapeId="0" xr:uid="{7C878F99-F465-44DD-B4A2-5EEE0E349AA5}">
      <text>
        <r>
          <rPr>
            <b/>
            <sz val="9"/>
            <color indexed="81"/>
            <rFont val="Tahoma"/>
            <family val="2"/>
          </rPr>
          <t>Saisie obligatoire</t>
        </r>
      </text>
    </comment>
    <comment ref="B330" authorId="0" shapeId="0" xr:uid="{F2A414A0-C7D3-4AD2-B5D2-9BC7254CED8B}">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30" authorId="0" shapeId="0" xr:uid="{4757E91A-12FA-439D-A29B-A492731F3995}">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30" authorId="0" shapeId="0" xr:uid="{B7B56E65-E3C4-45F4-B45E-34158906BF67}">
      <text>
        <r>
          <rPr>
            <b/>
            <sz val="9"/>
            <color indexed="81"/>
            <rFont val="Tahoma"/>
            <family val="2"/>
          </rPr>
          <t>Saisie obligatoire</t>
        </r>
      </text>
    </comment>
    <comment ref="B331" authorId="0" shapeId="0" xr:uid="{3FBA8A66-FCBE-4079-A4AB-CFCCFBF85F65}">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31" authorId="0" shapeId="0" xr:uid="{E94517CF-6064-4D4C-AEED-E18BE960FD8A}">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31" authorId="0" shapeId="0" xr:uid="{5FCA50A0-A804-419C-BB4D-4C5ECF3F50C9}">
      <text>
        <r>
          <rPr>
            <b/>
            <sz val="9"/>
            <color indexed="81"/>
            <rFont val="Tahoma"/>
            <family val="2"/>
          </rPr>
          <t>Saisie obligatoire</t>
        </r>
      </text>
    </comment>
    <comment ref="P332" authorId="0" shapeId="0" xr:uid="{516D486B-40BC-4E61-96EB-BDEBBF230F2B}">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Q332" authorId="0" shapeId="0" xr:uid="{FE9B8B9D-411B-408C-848A-DAA51BCA047D}">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B353" authorId="0" shapeId="0" xr:uid="{93136081-D374-4293-88A4-BEA76D1CA96D}">
      <text>
        <r>
          <rPr>
            <sz val="9"/>
            <color indexed="81"/>
            <rFont val="Tahoma"/>
            <family val="2"/>
          </rPr>
          <t xml:space="preserve">Name of the platform that collects the tourist tax for you and undertakes to pay it directly to Communauté de Communes du Pays de Lamastre + AMOUNT received by the platform.
</t>
        </r>
        <r>
          <rPr>
            <i/>
            <u/>
            <sz val="9"/>
            <color indexed="81"/>
            <rFont val="Tahoma"/>
            <family val="2"/>
          </rPr>
          <t>Do not enter anything if</t>
        </r>
        <r>
          <rPr>
            <i/>
            <sz val="9"/>
            <color indexed="81"/>
            <rFont val="Tahoma"/>
            <family val="2"/>
          </rPr>
          <t xml:space="preserve"> the platform gives you the amount collected for you to donate to Communauté de Communes du Pays de Lamastre.</t>
        </r>
      </text>
    </comment>
    <comment ref="B354" authorId="0" shapeId="0" xr:uid="{A9E28288-7DAA-4092-930C-7B53354B181D}">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54" authorId="0" shapeId="0" xr:uid="{BDB465F5-81F7-47CA-9878-0FB18AD0626F}">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54" authorId="0" shapeId="0" xr:uid="{8A0BE1AD-5303-4FA4-9BD1-AF7A1DB429D0}">
      <text>
        <r>
          <rPr>
            <b/>
            <sz val="9"/>
            <color indexed="81"/>
            <rFont val="Tahoma"/>
            <family val="2"/>
          </rPr>
          <t>Saisie obligatoire</t>
        </r>
      </text>
    </comment>
    <comment ref="B355" authorId="0" shapeId="0" xr:uid="{72A163FC-2756-4E9F-B07C-7DDB32AE4AD3}">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55" authorId="0" shapeId="0" xr:uid="{3C6DBB37-34D0-4952-B99B-8C9E6A883188}">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55" authorId="0" shapeId="0" xr:uid="{11EA4330-7FE1-4F6D-8ABB-04F22F4CD26E}">
      <text>
        <r>
          <rPr>
            <b/>
            <sz val="9"/>
            <color indexed="81"/>
            <rFont val="Tahoma"/>
            <family val="2"/>
          </rPr>
          <t>Saisie obligatoire</t>
        </r>
      </text>
    </comment>
    <comment ref="B356" authorId="0" shapeId="0" xr:uid="{9B75E541-634B-4923-A3FB-501E29EF3350}">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56" authorId="0" shapeId="0" xr:uid="{39347D92-49F2-431E-88DF-269D0A9A0CC8}">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56" authorId="0" shapeId="0" xr:uid="{9EAF3E5E-0F6C-4F1A-8986-E7372989673A}">
      <text>
        <r>
          <rPr>
            <b/>
            <sz val="9"/>
            <color indexed="81"/>
            <rFont val="Tahoma"/>
            <family val="2"/>
          </rPr>
          <t>Saisie obligatoire</t>
        </r>
      </text>
    </comment>
    <comment ref="B357" authorId="0" shapeId="0" xr:uid="{E1367A57-5116-4693-BD73-11DDCB9E6E8D}">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57" authorId="0" shapeId="0" xr:uid="{ED9E93DC-75E0-4D34-83FA-85F4A6664354}">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57" authorId="0" shapeId="0" xr:uid="{8148D9CD-DFA0-4F91-9AD1-D9CFF142F68C}">
      <text>
        <r>
          <rPr>
            <b/>
            <sz val="9"/>
            <color indexed="81"/>
            <rFont val="Tahoma"/>
            <family val="2"/>
          </rPr>
          <t>Saisie obligatoire</t>
        </r>
      </text>
    </comment>
    <comment ref="B358" authorId="0" shapeId="0" xr:uid="{91B7B4EB-4F25-4AEA-BBAC-98F59E0B1B55}">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58" authorId="0" shapeId="0" xr:uid="{9A604DEC-07F4-4836-BDCB-0319FE8F61C5}">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58" authorId="0" shapeId="0" xr:uid="{4F278762-9992-43BC-8C30-4E5119FC139D}">
      <text>
        <r>
          <rPr>
            <b/>
            <sz val="9"/>
            <color indexed="81"/>
            <rFont val="Tahoma"/>
            <family val="2"/>
          </rPr>
          <t>Saisie obligatoire</t>
        </r>
      </text>
    </comment>
    <comment ref="B359" authorId="0" shapeId="0" xr:uid="{64E96D66-85C3-4A43-A812-5040D07734FB}">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59" authorId="0" shapeId="0" xr:uid="{50816341-EE4A-44A1-82C3-036AF730BF68}">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59" authorId="0" shapeId="0" xr:uid="{C29F6704-C336-454C-AEE9-1CF649A9A70F}">
      <text>
        <r>
          <rPr>
            <b/>
            <sz val="9"/>
            <color indexed="81"/>
            <rFont val="Tahoma"/>
            <family val="2"/>
          </rPr>
          <t>Saisie obligatoire</t>
        </r>
      </text>
    </comment>
    <comment ref="B360" authorId="0" shapeId="0" xr:uid="{A150DB1C-1B72-4C91-984E-250E58864EBA}">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60" authorId="0" shapeId="0" xr:uid="{69F713A8-AF9C-4EDD-A50B-BB35717CE388}">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60" authorId="0" shapeId="0" xr:uid="{983EA571-7835-40AB-A3C9-66C6B06D0EFE}">
      <text>
        <r>
          <rPr>
            <b/>
            <sz val="9"/>
            <color indexed="81"/>
            <rFont val="Tahoma"/>
            <family val="2"/>
          </rPr>
          <t>Saisie obligatoire</t>
        </r>
      </text>
    </comment>
    <comment ref="B361" authorId="0" shapeId="0" xr:uid="{8367B505-5CB6-4E0A-A09C-52D2BD323013}">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61" authorId="0" shapeId="0" xr:uid="{E0B424EA-81BB-4B36-B445-47C4C621B133}">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61" authorId="0" shapeId="0" xr:uid="{73DBA2E7-10C4-4F90-9A43-5B059C447AC9}">
      <text>
        <r>
          <rPr>
            <b/>
            <sz val="9"/>
            <color indexed="81"/>
            <rFont val="Tahoma"/>
            <family val="2"/>
          </rPr>
          <t>Saisie obligatoire</t>
        </r>
      </text>
    </comment>
    <comment ref="B362" authorId="0" shapeId="0" xr:uid="{5D33585D-775A-4FE3-82BB-C9678EF2C5F1}">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62" authorId="0" shapeId="0" xr:uid="{0413F538-AA36-481A-AC03-6436E601D01D}">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62" authorId="0" shapeId="0" xr:uid="{4027A5AE-1160-4C4B-9FE1-953028B20EB2}">
      <text>
        <r>
          <rPr>
            <b/>
            <sz val="9"/>
            <color indexed="81"/>
            <rFont val="Tahoma"/>
            <family val="2"/>
          </rPr>
          <t>Saisie obligatoire</t>
        </r>
      </text>
    </comment>
    <comment ref="B363" authorId="0" shapeId="0" xr:uid="{7DB89BED-783A-4DCF-9F8C-C197F8152DE5}">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63" authorId="0" shapeId="0" xr:uid="{7CEEA14E-FCBC-4CA0-B741-B8DAA928026B}">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63" authorId="0" shapeId="0" xr:uid="{2B59A2C3-13E3-41EA-9DA6-3FE53F81F3BF}">
      <text>
        <r>
          <rPr>
            <b/>
            <sz val="9"/>
            <color indexed="81"/>
            <rFont val="Tahoma"/>
            <family val="2"/>
          </rPr>
          <t>Saisie obligatoire</t>
        </r>
      </text>
    </comment>
    <comment ref="B364" authorId="0" shapeId="0" xr:uid="{F0E69EB0-D8F2-4C4F-A083-A350E48F9F19}">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64" authorId="0" shapeId="0" xr:uid="{325F04F8-E46F-4870-A654-F976C32AC1F1}">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64" authorId="0" shapeId="0" xr:uid="{88FF9E30-3E86-493F-8C81-7C87CEBBB72E}">
      <text>
        <r>
          <rPr>
            <b/>
            <sz val="9"/>
            <color indexed="81"/>
            <rFont val="Tahoma"/>
            <family val="2"/>
          </rPr>
          <t>Saisie obligatoire</t>
        </r>
      </text>
    </comment>
    <comment ref="B365" authorId="0" shapeId="0" xr:uid="{3B3D37EF-CA01-4674-A8FD-F2EEFAE417FA}">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65" authorId="0" shapeId="0" xr:uid="{64282706-387E-412A-A455-A01884B7FD32}">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65" authorId="0" shapeId="0" xr:uid="{C1255E07-46AC-4EB1-9130-5BB1F23013E5}">
      <text>
        <r>
          <rPr>
            <b/>
            <sz val="9"/>
            <color indexed="81"/>
            <rFont val="Tahoma"/>
            <family val="2"/>
          </rPr>
          <t>Saisie obligatoire</t>
        </r>
      </text>
    </comment>
    <comment ref="B366" authorId="0" shapeId="0" xr:uid="{7F4C6B9B-8841-4FB7-B320-4F94C72F2DF5}">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66" authorId="0" shapeId="0" xr:uid="{091977A8-1481-4FBF-BCB7-FB26A0F9C93F}">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66" authorId="0" shapeId="0" xr:uid="{67B6E4CF-2C0F-4581-8E03-B5F64C2F9210}">
      <text>
        <r>
          <rPr>
            <b/>
            <sz val="9"/>
            <color indexed="81"/>
            <rFont val="Tahoma"/>
            <family val="2"/>
          </rPr>
          <t>Saisie obligatoire</t>
        </r>
      </text>
    </comment>
    <comment ref="B367" authorId="0" shapeId="0" xr:uid="{E1FF4544-B85A-4051-9139-870C76A79BC6}">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67" authorId="0" shapeId="0" xr:uid="{5E5EC81F-59F0-4253-A3BC-CC562B00DD70}">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67" authorId="0" shapeId="0" xr:uid="{4A61DD1F-7CA9-4588-8A93-D19FEBC62B88}">
      <text>
        <r>
          <rPr>
            <b/>
            <sz val="9"/>
            <color indexed="81"/>
            <rFont val="Tahoma"/>
            <family val="2"/>
          </rPr>
          <t>Saisie obligatoire</t>
        </r>
      </text>
    </comment>
    <comment ref="B368" authorId="0" shapeId="0" xr:uid="{892EFAAF-796C-477D-B4F5-FC7CA3C35A2C}">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68" authorId="0" shapeId="0" xr:uid="{DE11C349-96D5-4481-B126-911E0BE1170A}">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68" authorId="0" shapeId="0" xr:uid="{06EAE95C-B2F3-438E-A566-F14ED3ED1335}">
      <text>
        <r>
          <rPr>
            <b/>
            <sz val="9"/>
            <color indexed="81"/>
            <rFont val="Tahoma"/>
            <family val="2"/>
          </rPr>
          <t>Saisie obligatoire</t>
        </r>
      </text>
    </comment>
    <comment ref="B369" authorId="0" shapeId="0" xr:uid="{FC90AF9A-9443-41F1-81BB-DC5C194AEDD0}">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69" authorId="0" shapeId="0" xr:uid="{E9CB878C-2CF0-4B31-8878-713202AECB44}">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69" authorId="0" shapeId="0" xr:uid="{9C7A6590-1725-4235-972C-D7B3DA2796CC}">
      <text>
        <r>
          <rPr>
            <b/>
            <sz val="9"/>
            <color indexed="81"/>
            <rFont val="Tahoma"/>
            <family val="2"/>
          </rPr>
          <t>Saisie obligatoire</t>
        </r>
      </text>
    </comment>
    <comment ref="B370" authorId="0" shapeId="0" xr:uid="{621CF6F1-E810-4EB2-B456-550E77F9D6A8}">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70" authorId="0" shapeId="0" xr:uid="{0FD8A6DE-0D3E-4BD4-BC18-36785B870221}">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70" authorId="0" shapeId="0" xr:uid="{03060BEA-AC86-4D5F-8A7C-139D12B76B21}">
      <text>
        <r>
          <rPr>
            <b/>
            <sz val="9"/>
            <color indexed="81"/>
            <rFont val="Tahoma"/>
            <family val="2"/>
          </rPr>
          <t>Saisie obligatoire</t>
        </r>
      </text>
    </comment>
    <comment ref="B371" authorId="0" shapeId="0" xr:uid="{FBAF7B97-172D-43C9-B83A-77017B59889C}">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71" authorId="0" shapeId="0" xr:uid="{664D97E7-FD4D-47CE-92E8-F8579CB31B25}">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71" authorId="0" shapeId="0" xr:uid="{1F993822-F294-4DF5-A987-545451F4DECB}">
      <text>
        <r>
          <rPr>
            <b/>
            <sz val="9"/>
            <color indexed="81"/>
            <rFont val="Tahoma"/>
            <family val="2"/>
          </rPr>
          <t>Saisie obligatoire</t>
        </r>
      </text>
    </comment>
    <comment ref="B372" authorId="0" shapeId="0" xr:uid="{231EBB51-3CB2-43FD-A456-42F4D93C9E28}">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72" authorId="0" shapeId="0" xr:uid="{9FF3711C-6619-4E27-8AB5-5F61A1258F6A}">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72" authorId="0" shapeId="0" xr:uid="{5557EAE1-B295-4EB0-8098-592274F7569F}">
      <text>
        <r>
          <rPr>
            <b/>
            <sz val="9"/>
            <color indexed="81"/>
            <rFont val="Tahoma"/>
            <family val="2"/>
          </rPr>
          <t>Saisie obligatoire</t>
        </r>
      </text>
    </comment>
    <comment ref="B373" authorId="0" shapeId="0" xr:uid="{3EDE7482-2011-4B88-B342-895C7C2F91FE}">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73" authorId="0" shapeId="0" xr:uid="{A08AFEF1-B0C1-4521-AFCC-725DE22CC6B3}">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73" authorId="0" shapeId="0" xr:uid="{8F35E3C0-722E-440A-A6E4-2E226B5DD3B1}">
      <text>
        <r>
          <rPr>
            <b/>
            <sz val="9"/>
            <color indexed="81"/>
            <rFont val="Tahoma"/>
            <family val="2"/>
          </rPr>
          <t>Saisie obligatoire</t>
        </r>
      </text>
    </comment>
    <comment ref="B374" authorId="0" shapeId="0" xr:uid="{2798EB34-0668-4AA1-ADE2-37CE84D6C112}">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74" authorId="0" shapeId="0" xr:uid="{81C4AE57-F59E-4019-8C33-E791C085BDEB}">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74" authorId="0" shapeId="0" xr:uid="{D979779E-6E43-4C49-AD97-561330966D71}">
      <text>
        <r>
          <rPr>
            <b/>
            <sz val="9"/>
            <color indexed="81"/>
            <rFont val="Tahoma"/>
            <family val="2"/>
          </rPr>
          <t>Saisie obligatoire</t>
        </r>
      </text>
    </comment>
    <comment ref="B375" authorId="0" shapeId="0" xr:uid="{33E7070F-29AC-4930-83A6-50CAA8C37047}">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75" authorId="0" shapeId="0" xr:uid="{215E050E-3548-4554-A764-14CE85171765}">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75" authorId="0" shapeId="0" xr:uid="{8C7291E5-A658-46B6-9A42-01E3190A9102}">
      <text>
        <r>
          <rPr>
            <b/>
            <sz val="9"/>
            <color indexed="81"/>
            <rFont val="Tahoma"/>
            <family val="2"/>
          </rPr>
          <t>Saisie obligatoire</t>
        </r>
      </text>
    </comment>
    <comment ref="B376" authorId="0" shapeId="0" xr:uid="{F7DB102B-BAE8-4174-B6E6-C9703C110C7C}">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76" authorId="0" shapeId="0" xr:uid="{06A472E5-46F6-4037-AA7C-9DB26889AFA9}">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76" authorId="0" shapeId="0" xr:uid="{E9B770F1-CFFC-4A22-B70D-EAE7A16D9868}">
      <text>
        <r>
          <rPr>
            <b/>
            <sz val="9"/>
            <color indexed="81"/>
            <rFont val="Tahoma"/>
            <family val="2"/>
          </rPr>
          <t>Saisie obligatoire</t>
        </r>
      </text>
    </comment>
    <comment ref="P377" authorId="0" shapeId="0" xr:uid="{3ED9BF7C-8362-483A-ADA9-125828599094}">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Q377" authorId="0" shapeId="0" xr:uid="{86A5AC84-DDB6-4C06-B233-5A21374FB2CE}">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B398" authorId="0" shapeId="0" xr:uid="{5A85D0FB-58AE-436B-BE10-C41D34A6DB6D}">
      <text>
        <r>
          <rPr>
            <sz val="9"/>
            <color indexed="81"/>
            <rFont val="Tahoma"/>
            <family val="2"/>
          </rPr>
          <t xml:space="preserve">Name of the platform that collects the tourist tax for you and undertakes to pay it directly to Communauté de Communes du Pays de Lamastre + AMOUNT received by the platform.
</t>
        </r>
        <r>
          <rPr>
            <i/>
            <u/>
            <sz val="9"/>
            <color indexed="81"/>
            <rFont val="Tahoma"/>
            <family val="2"/>
          </rPr>
          <t>Do not enter anything if</t>
        </r>
        <r>
          <rPr>
            <i/>
            <sz val="9"/>
            <color indexed="81"/>
            <rFont val="Tahoma"/>
            <family val="2"/>
          </rPr>
          <t xml:space="preserve"> the platform gives you the amount collected for you to donate to Communauté de Communes du Pays de Lamastre.</t>
        </r>
      </text>
    </comment>
    <comment ref="B399" authorId="0" shapeId="0" xr:uid="{05B2966D-DB99-4385-AC16-65DFC2994025}">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399" authorId="0" shapeId="0" xr:uid="{E729CC32-0D8B-48A5-8927-7C19947A9030}">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399" authorId="0" shapeId="0" xr:uid="{EE46DA4D-9EB0-456A-9B2B-DCBC1108F9BD}">
      <text>
        <r>
          <rPr>
            <b/>
            <sz val="9"/>
            <color indexed="81"/>
            <rFont val="Tahoma"/>
            <family val="2"/>
          </rPr>
          <t>Saisie obligatoire</t>
        </r>
      </text>
    </comment>
    <comment ref="B400" authorId="0" shapeId="0" xr:uid="{84589E85-3465-4935-A214-3DB84FC808B2}">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400" authorId="0" shapeId="0" xr:uid="{88262BC4-EE3F-43AC-9AB1-751695CFD740}">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400" authorId="0" shapeId="0" xr:uid="{1BCACA64-8F47-42F4-ADC4-EB80E4EE4EEF}">
      <text>
        <r>
          <rPr>
            <b/>
            <sz val="9"/>
            <color indexed="81"/>
            <rFont val="Tahoma"/>
            <family val="2"/>
          </rPr>
          <t>Saisie obligatoire</t>
        </r>
      </text>
    </comment>
    <comment ref="B401" authorId="0" shapeId="0" xr:uid="{1C5E5779-D829-4EF6-ABE7-39962DC569BF}">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401" authorId="0" shapeId="0" xr:uid="{8EE9F09D-3E16-4931-BF1C-B71407926579}">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401" authorId="0" shapeId="0" xr:uid="{54C7C041-B2B2-4105-8705-0608726A208E}">
      <text>
        <r>
          <rPr>
            <b/>
            <sz val="9"/>
            <color indexed="81"/>
            <rFont val="Tahoma"/>
            <family val="2"/>
          </rPr>
          <t>Saisie obligatoire</t>
        </r>
      </text>
    </comment>
    <comment ref="B402" authorId="0" shapeId="0" xr:uid="{BEB647E7-0E11-4F83-AB50-35E8F91F3C9D}">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402" authorId="0" shapeId="0" xr:uid="{0C0FB190-C37F-4248-97D2-38F82802648D}">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402" authorId="0" shapeId="0" xr:uid="{5A5BCBF4-1B63-4268-9DE1-2907E66CBFFA}">
      <text>
        <r>
          <rPr>
            <b/>
            <sz val="9"/>
            <color indexed="81"/>
            <rFont val="Tahoma"/>
            <family val="2"/>
          </rPr>
          <t>Saisie obligatoire</t>
        </r>
      </text>
    </comment>
    <comment ref="B403" authorId="0" shapeId="0" xr:uid="{A69CB508-5030-4D16-A8F6-E97891AEA45E}">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403" authorId="0" shapeId="0" xr:uid="{AF3E312E-31ED-4D53-B1D2-36118B2DD15A}">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403" authorId="0" shapeId="0" xr:uid="{AE67B0CF-8D9E-4735-9060-8A3F5ED7B17A}">
      <text>
        <r>
          <rPr>
            <b/>
            <sz val="9"/>
            <color indexed="81"/>
            <rFont val="Tahoma"/>
            <family val="2"/>
          </rPr>
          <t>Saisie obligatoire</t>
        </r>
      </text>
    </comment>
    <comment ref="B404" authorId="0" shapeId="0" xr:uid="{AC9758A1-0A60-482C-92F0-4E5D29377148}">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404" authorId="0" shapeId="0" xr:uid="{68A0A2DF-2BC8-422F-9A89-C400C500860D}">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404" authorId="0" shapeId="0" xr:uid="{00D9D9FD-5202-4441-AC22-96AB6ACA2155}">
      <text>
        <r>
          <rPr>
            <b/>
            <sz val="9"/>
            <color indexed="81"/>
            <rFont val="Tahoma"/>
            <family val="2"/>
          </rPr>
          <t>Saisie obligatoire</t>
        </r>
      </text>
    </comment>
    <comment ref="B405" authorId="0" shapeId="0" xr:uid="{77D9D6E7-41A6-489F-A47E-CD6C734D265E}">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405" authorId="0" shapeId="0" xr:uid="{64273845-64E3-4C32-B6EE-411AE5317339}">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405" authorId="0" shapeId="0" xr:uid="{81CC8E20-3ADD-489B-8545-A77A0BC35ADD}">
      <text>
        <r>
          <rPr>
            <b/>
            <sz val="9"/>
            <color indexed="81"/>
            <rFont val="Tahoma"/>
            <family val="2"/>
          </rPr>
          <t>Saisie obligatoire</t>
        </r>
      </text>
    </comment>
    <comment ref="B406" authorId="0" shapeId="0" xr:uid="{48FE59B8-EC04-4C10-AB33-50E0D301F470}">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406" authorId="0" shapeId="0" xr:uid="{67A670A0-0C70-4A8E-AD66-33C16BE3884F}">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406" authorId="0" shapeId="0" xr:uid="{7D37D123-DACE-4F7B-97BB-E5CA9CEE502A}">
      <text>
        <r>
          <rPr>
            <b/>
            <sz val="9"/>
            <color indexed="81"/>
            <rFont val="Tahoma"/>
            <family val="2"/>
          </rPr>
          <t>Saisie obligatoire</t>
        </r>
      </text>
    </comment>
    <comment ref="B407" authorId="0" shapeId="0" xr:uid="{8D8CA40A-2287-476B-99AC-A8E804DF2823}">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407" authorId="0" shapeId="0" xr:uid="{BEFD2C93-64C6-403C-8C23-7BCF9EFA8A57}">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407" authorId="0" shapeId="0" xr:uid="{087DC35B-F7B3-466C-8FBA-4842678A90BD}">
      <text>
        <r>
          <rPr>
            <b/>
            <sz val="9"/>
            <color indexed="81"/>
            <rFont val="Tahoma"/>
            <family val="2"/>
          </rPr>
          <t>Saisie obligatoire</t>
        </r>
      </text>
    </comment>
    <comment ref="B408" authorId="0" shapeId="0" xr:uid="{AC81851A-60A3-4898-A042-E5EBB2A4AB2D}">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408" authorId="0" shapeId="0" xr:uid="{1AE39A76-E9E8-4CB5-B7F5-9773F923B96A}">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408" authorId="0" shapeId="0" xr:uid="{01741834-8C87-404A-AB02-0FB9177C9A69}">
      <text>
        <r>
          <rPr>
            <b/>
            <sz val="9"/>
            <color indexed="81"/>
            <rFont val="Tahoma"/>
            <family val="2"/>
          </rPr>
          <t>Saisie obligatoire</t>
        </r>
      </text>
    </comment>
    <comment ref="B409" authorId="0" shapeId="0" xr:uid="{55C2CFDA-88B4-4E59-B40E-933E5B64A195}">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409" authorId="0" shapeId="0" xr:uid="{37299A5A-22DD-4EE8-AED3-D58D1C7A7AA9}">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409" authorId="0" shapeId="0" xr:uid="{44E52F13-93B2-4D26-B3F9-9212431E5872}">
      <text>
        <r>
          <rPr>
            <b/>
            <sz val="9"/>
            <color indexed="81"/>
            <rFont val="Tahoma"/>
            <family val="2"/>
          </rPr>
          <t>Saisie obligatoire</t>
        </r>
      </text>
    </comment>
    <comment ref="B410" authorId="0" shapeId="0" xr:uid="{2EA999FA-D490-4381-B77D-2859C4011117}">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410" authorId="0" shapeId="0" xr:uid="{BE079934-C1C7-4A6E-8064-6D049574E523}">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410" authorId="0" shapeId="0" xr:uid="{CC265F81-BA20-43CF-A794-21FD1F151C66}">
      <text>
        <r>
          <rPr>
            <b/>
            <sz val="9"/>
            <color indexed="81"/>
            <rFont val="Tahoma"/>
            <family val="2"/>
          </rPr>
          <t>Saisie obligatoire</t>
        </r>
      </text>
    </comment>
    <comment ref="B411" authorId="0" shapeId="0" xr:uid="{5D164FE6-0826-4054-B1F6-B50E6E8D6869}">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411" authorId="0" shapeId="0" xr:uid="{4EF9221F-7056-49CE-89B3-642986EA7C98}">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411" authorId="0" shapeId="0" xr:uid="{845E7632-E9C8-4774-B918-11EC257D0926}">
      <text>
        <r>
          <rPr>
            <b/>
            <sz val="9"/>
            <color indexed="81"/>
            <rFont val="Tahoma"/>
            <family val="2"/>
          </rPr>
          <t>Saisie obligatoire</t>
        </r>
      </text>
    </comment>
    <comment ref="B412" authorId="0" shapeId="0" xr:uid="{5485F72F-3CF2-42DE-ABD2-F8EED9355E21}">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412" authorId="0" shapeId="0" xr:uid="{3CD40D4B-0651-4B9D-92E6-FDF7987FDD86}">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412" authorId="0" shapeId="0" xr:uid="{47D67D7A-50BF-4C8A-99DE-8C50802DEB96}">
      <text>
        <r>
          <rPr>
            <b/>
            <sz val="9"/>
            <color indexed="81"/>
            <rFont val="Tahoma"/>
            <family val="2"/>
          </rPr>
          <t>Saisie obligatoire</t>
        </r>
      </text>
    </comment>
    <comment ref="B413" authorId="0" shapeId="0" xr:uid="{040F3123-1807-4474-8AA9-5AAB83239F98}">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413" authorId="0" shapeId="0" xr:uid="{FB4CCF29-A8DD-445D-8ED3-1A59C04E7A98}">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413" authorId="0" shapeId="0" xr:uid="{89912FF9-22FC-4CDD-8069-5B6969F0812A}">
      <text>
        <r>
          <rPr>
            <b/>
            <sz val="9"/>
            <color indexed="81"/>
            <rFont val="Tahoma"/>
            <family val="2"/>
          </rPr>
          <t>Saisie obligatoire</t>
        </r>
      </text>
    </comment>
    <comment ref="B414" authorId="0" shapeId="0" xr:uid="{FE52E778-C8FD-4D2A-98D5-B6EE7175D442}">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414" authorId="0" shapeId="0" xr:uid="{65D7C449-992A-4EFF-A68B-1A6144F71302}">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414" authorId="0" shapeId="0" xr:uid="{BAD2D9B6-CB2E-4912-8FF4-7EE5B967F121}">
      <text>
        <r>
          <rPr>
            <b/>
            <sz val="9"/>
            <color indexed="81"/>
            <rFont val="Tahoma"/>
            <family val="2"/>
          </rPr>
          <t>Saisie obligatoire</t>
        </r>
      </text>
    </comment>
    <comment ref="B415" authorId="0" shapeId="0" xr:uid="{3265A07E-F2D5-4176-92B6-963C711F27BC}">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415" authorId="0" shapeId="0" xr:uid="{DEA715ED-D49D-4809-BC8B-C50EA5BCEDC4}">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415" authorId="0" shapeId="0" xr:uid="{79234227-DE36-4623-9F1F-5D2AF9EF02ED}">
      <text>
        <r>
          <rPr>
            <b/>
            <sz val="9"/>
            <color indexed="81"/>
            <rFont val="Tahoma"/>
            <family val="2"/>
          </rPr>
          <t>Saisie obligatoire</t>
        </r>
      </text>
    </comment>
    <comment ref="B416" authorId="0" shapeId="0" xr:uid="{284BAA60-AE50-4E90-840C-984722A029C7}">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416" authorId="0" shapeId="0" xr:uid="{CD34AC51-6547-4AB9-947D-613C2C76AAA1}">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416" authorId="0" shapeId="0" xr:uid="{BAE276DE-E3C5-48DD-9256-271F3F100FAA}">
      <text>
        <r>
          <rPr>
            <b/>
            <sz val="9"/>
            <color indexed="81"/>
            <rFont val="Tahoma"/>
            <family val="2"/>
          </rPr>
          <t>Saisie obligatoire</t>
        </r>
      </text>
    </comment>
    <comment ref="B417" authorId="0" shapeId="0" xr:uid="{ABB5C374-591A-4F93-B8E3-9852C7DC9216}">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417" authorId="0" shapeId="0" xr:uid="{C494A9FF-1320-4DB0-A2D3-DF3D362F5B0C}">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417" authorId="0" shapeId="0" xr:uid="{BCE851C1-7C13-42A2-B811-6CF42747F7EE}">
      <text>
        <r>
          <rPr>
            <b/>
            <sz val="9"/>
            <color indexed="81"/>
            <rFont val="Tahoma"/>
            <family val="2"/>
          </rPr>
          <t>Saisie obligatoire</t>
        </r>
      </text>
    </comment>
    <comment ref="B418" authorId="0" shapeId="0" xr:uid="{52AB9220-9DC2-44FA-BDBE-91B438EFDA86}">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418" authorId="0" shapeId="0" xr:uid="{B7B4D6CA-CAFD-4BFE-A9EE-5F1B06B1B334}">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418" authorId="0" shapeId="0" xr:uid="{3A4EC247-B695-43CE-B65A-C98C2D548F36}">
      <text>
        <r>
          <rPr>
            <b/>
            <sz val="9"/>
            <color indexed="81"/>
            <rFont val="Tahoma"/>
            <family val="2"/>
          </rPr>
          <t>Saisie obligatoire</t>
        </r>
      </text>
    </comment>
    <comment ref="B419" authorId="0" shapeId="0" xr:uid="{D9877EED-4D4A-4D19-A0A3-9023E3BD6F10}">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419" authorId="0" shapeId="0" xr:uid="{ED934ADC-0D73-4499-BC7B-98E260CE03B2}">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419" authorId="0" shapeId="0" xr:uid="{A22730B3-C582-478D-BA58-FF65320CFAE8}">
      <text>
        <r>
          <rPr>
            <b/>
            <sz val="9"/>
            <color indexed="81"/>
            <rFont val="Tahoma"/>
            <family val="2"/>
          </rPr>
          <t>Saisie obligatoire</t>
        </r>
      </text>
    </comment>
    <comment ref="B420" authorId="0" shapeId="0" xr:uid="{836899F8-CA88-41BF-AC4A-6EB2A5CA0797}">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420" authorId="0" shapeId="0" xr:uid="{54A543D1-415E-42D6-A9D4-D8363500B81D}">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420" authorId="0" shapeId="0" xr:uid="{16483970-0CFB-4C06-A278-BEC41A429D43}">
      <text>
        <r>
          <rPr>
            <b/>
            <sz val="9"/>
            <color indexed="81"/>
            <rFont val="Tahoma"/>
            <family val="2"/>
          </rPr>
          <t>Saisie obligatoire</t>
        </r>
      </text>
    </comment>
    <comment ref="B421" authorId="0" shapeId="0" xr:uid="{4D0CD902-0638-4E8B-BA86-255D4EFD56AE}">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421" authorId="0" shapeId="0" xr:uid="{D26070E3-9E62-44EE-A9C6-1E9C3B332634}">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421" authorId="0" shapeId="0" xr:uid="{63A1819F-9BC4-45C1-937F-20E72883C2E3}">
      <text>
        <r>
          <rPr>
            <b/>
            <sz val="9"/>
            <color indexed="81"/>
            <rFont val="Tahoma"/>
            <family val="2"/>
          </rPr>
          <t>Saisie obligatoire</t>
        </r>
      </text>
    </comment>
    <comment ref="P422" authorId="0" shapeId="0" xr:uid="{F4DEC478-930C-42C4-9B65-442DE7CB1003}">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Q422" authorId="0" shapeId="0" xr:uid="{6B941A88-5AEF-4920-A238-353F2CCE3040}">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B443" authorId="0" shapeId="0" xr:uid="{F0C272B1-A6C2-40B3-BE8F-629D96CC3C56}">
      <text>
        <r>
          <rPr>
            <sz val="9"/>
            <color indexed="81"/>
            <rFont val="Tahoma"/>
            <family val="2"/>
          </rPr>
          <t xml:space="preserve">Name of the platform that collects the tourist tax for you and undertakes to pay it directly to Communauté de Communes du Pays de Lamastre + AMOUNT received by the platform.
</t>
        </r>
        <r>
          <rPr>
            <i/>
            <u/>
            <sz val="9"/>
            <color indexed="81"/>
            <rFont val="Tahoma"/>
            <family val="2"/>
          </rPr>
          <t>Do not enter anything if</t>
        </r>
        <r>
          <rPr>
            <i/>
            <sz val="9"/>
            <color indexed="81"/>
            <rFont val="Tahoma"/>
            <family val="2"/>
          </rPr>
          <t xml:space="preserve"> the platform gives you the amount collected for you to donate to Communauté de Communes du Pays de Lamastre.</t>
        </r>
      </text>
    </comment>
    <comment ref="B444" authorId="0" shapeId="0" xr:uid="{F4D437E6-D8BE-4190-A88B-825EACCC8E69}">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444" authorId="0" shapeId="0" xr:uid="{0F0864F7-D00F-4827-AF93-6FD9FB5CF0DA}">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444" authorId="0" shapeId="0" xr:uid="{ED9E48DB-57EC-4B2D-BB89-114098BFAE79}">
      <text>
        <r>
          <rPr>
            <b/>
            <sz val="9"/>
            <color indexed="81"/>
            <rFont val="Tahoma"/>
            <family val="2"/>
          </rPr>
          <t>Saisie obligatoire</t>
        </r>
      </text>
    </comment>
    <comment ref="B445" authorId="0" shapeId="0" xr:uid="{0C4941E4-B8BB-4EBA-A028-19F4BB38A622}">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445" authorId="0" shapeId="0" xr:uid="{83B6760D-55FF-465D-BF9B-095D658EA017}">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445" authorId="0" shapeId="0" xr:uid="{172CA81D-7CEB-444F-B78B-C1BB95CA1622}">
      <text>
        <r>
          <rPr>
            <b/>
            <sz val="9"/>
            <color indexed="81"/>
            <rFont val="Tahoma"/>
            <family val="2"/>
          </rPr>
          <t>Saisie obligatoire</t>
        </r>
      </text>
    </comment>
    <comment ref="B446" authorId="0" shapeId="0" xr:uid="{C08C4CB3-520E-4FA5-84A4-3EA22046B2D7}">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446" authorId="0" shapeId="0" xr:uid="{1EFBE71E-C108-43B4-AD82-3C20C7DCACF6}">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446" authorId="0" shapeId="0" xr:uid="{C3BC6AC8-6E28-4E52-BBE3-C846AF1E7D5E}">
      <text>
        <r>
          <rPr>
            <b/>
            <sz val="9"/>
            <color indexed="81"/>
            <rFont val="Tahoma"/>
            <family val="2"/>
          </rPr>
          <t>Saisie obligatoire</t>
        </r>
      </text>
    </comment>
    <comment ref="B447" authorId="0" shapeId="0" xr:uid="{FBFFA0E3-4E47-4287-AC10-69F3530A055A}">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447" authorId="0" shapeId="0" xr:uid="{5DEAB3F6-8391-46B4-AEEC-8487FAB20379}">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447" authorId="0" shapeId="0" xr:uid="{BD813268-B2AA-4264-901F-B7A23031DBC6}">
      <text>
        <r>
          <rPr>
            <b/>
            <sz val="9"/>
            <color indexed="81"/>
            <rFont val="Tahoma"/>
            <family val="2"/>
          </rPr>
          <t>Saisie obligatoire</t>
        </r>
      </text>
    </comment>
    <comment ref="B448" authorId="0" shapeId="0" xr:uid="{2EF12EAE-54FB-4D50-BC1A-BF0986133DC1}">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448" authorId="0" shapeId="0" xr:uid="{55E1C594-FAF9-4753-9590-AAF222FFA96A}">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448" authorId="0" shapeId="0" xr:uid="{0E08AA5F-913C-48DE-BC0F-9960F0562B38}">
      <text>
        <r>
          <rPr>
            <b/>
            <sz val="9"/>
            <color indexed="81"/>
            <rFont val="Tahoma"/>
            <family val="2"/>
          </rPr>
          <t>Saisie obligatoire</t>
        </r>
      </text>
    </comment>
    <comment ref="B449" authorId="0" shapeId="0" xr:uid="{D0AE66D1-9090-414E-B610-5B09519D1D08}">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449" authorId="0" shapeId="0" xr:uid="{20866366-135B-4CD9-B2BB-B23D3CBCEB99}">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449" authorId="0" shapeId="0" xr:uid="{EDA45BB3-0DE1-4EE7-AE30-983C672B16BA}">
      <text>
        <r>
          <rPr>
            <b/>
            <sz val="9"/>
            <color indexed="81"/>
            <rFont val="Tahoma"/>
            <family val="2"/>
          </rPr>
          <t>Saisie obligatoire</t>
        </r>
      </text>
    </comment>
    <comment ref="B450" authorId="0" shapeId="0" xr:uid="{64FA8068-3EAC-4A25-8A61-D83B2332AAC3}">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450" authorId="0" shapeId="0" xr:uid="{112F6315-30E4-491C-BF37-08E965902BE8}">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450" authorId="0" shapeId="0" xr:uid="{6C191EF9-296A-4587-AFDD-EC12029AB002}">
      <text>
        <r>
          <rPr>
            <b/>
            <sz val="9"/>
            <color indexed="81"/>
            <rFont val="Tahoma"/>
            <family val="2"/>
          </rPr>
          <t>Saisie obligatoire</t>
        </r>
      </text>
    </comment>
    <comment ref="B451" authorId="0" shapeId="0" xr:uid="{55F027CB-E947-47F2-9C83-BD0F32EBCADA}">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451" authorId="0" shapeId="0" xr:uid="{67CA58A3-681F-432B-B95F-94DFFD09D266}">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451" authorId="0" shapeId="0" xr:uid="{3EC6C340-DB5B-4A2F-9E54-CEA14F630D81}">
      <text>
        <r>
          <rPr>
            <b/>
            <sz val="9"/>
            <color indexed="81"/>
            <rFont val="Tahoma"/>
            <family val="2"/>
          </rPr>
          <t>Saisie obligatoire</t>
        </r>
      </text>
    </comment>
    <comment ref="B452" authorId="0" shapeId="0" xr:uid="{4E2ADB83-0C7A-47FE-9A18-B5D2E1FCBFE1}">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452" authorId="0" shapeId="0" xr:uid="{FA8A2C6A-F25C-4044-B2F6-CA7D39A1BB5C}">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452" authorId="0" shapeId="0" xr:uid="{DA8EE308-512D-4AD5-B509-00BFBF541430}">
      <text>
        <r>
          <rPr>
            <b/>
            <sz val="9"/>
            <color indexed="81"/>
            <rFont val="Tahoma"/>
            <family val="2"/>
          </rPr>
          <t>Saisie obligatoire</t>
        </r>
      </text>
    </comment>
    <comment ref="B453" authorId="0" shapeId="0" xr:uid="{65E4A10B-F230-44BF-A198-968DED3B6A58}">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453" authorId="0" shapeId="0" xr:uid="{B58C5562-771E-483A-8AA6-11E725361057}">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453" authorId="0" shapeId="0" xr:uid="{3F183480-E163-449E-BFA9-308AEB50A711}">
      <text>
        <r>
          <rPr>
            <b/>
            <sz val="9"/>
            <color indexed="81"/>
            <rFont val="Tahoma"/>
            <family val="2"/>
          </rPr>
          <t>Saisie obligatoire</t>
        </r>
      </text>
    </comment>
    <comment ref="B454" authorId="0" shapeId="0" xr:uid="{5FCF6ABA-FF32-446C-8381-093E7DC43B50}">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454" authorId="0" shapeId="0" xr:uid="{A44A8B0E-75FA-456B-847F-603DE7A554C6}">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454" authorId="0" shapeId="0" xr:uid="{F3BE912E-1E10-4C9C-BCDC-A02F702DA1C8}">
      <text>
        <r>
          <rPr>
            <b/>
            <sz val="9"/>
            <color indexed="81"/>
            <rFont val="Tahoma"/>
            <family val="2"/>
          </rPr>
          <t>Saisie obligatoire</t>
        </r>
      </text>
    </comment>
    <comment ref="B455" authorId="0" shapeId="0" xr:uid="{CB55DDF5-20B6-4173-B00F-046BB959D305}">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455" authorId="0" shapeId="0" xr:uid="{ACFDC55C-4853-407E-B85E-8ED74D5C40F2}">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455" authorId="0" shapeId="0" xr:uid="{132C5B03-02CB-47AE-A813-9B345DD0BD00}">
      <text>
        <r>
          <rPr>
            <b/>
            <sz val="9"/>
            <color indexed="81"/>
            <rFont val="Tahoma"/>
            <family val="2"/>
          </rPr>
          <t>Saisie obligatoire</t>
        </r>
      </text>
    </comment>
    <comment ref="B456" authorId="0" shapeId="0" xr:uid="{E1476FE8-3690-4B9E-A57A-93DA31419E7C}">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456" authorId="0" shapeId="0" xr:uid="{E963774B-4996-43A7-B620-846A5FDFA772}">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456" authorId="0" shapeId="0" xr:uid="{C41072CC-52BE-4EE1-A727-73D56C1A7FDB}">
      <text>
        <r>
          <rPr>
            <b/>
            <sz val="9"/>
            <color indexed="81"/>
            <rFont val="Tahoma"/>
            <family val="2"/>
          </rPr>
          <t>Saisie obligatoire</t>
        </r>
      </text>
    </comment>
    <comment ref="B457" authorId="0" shapeId="0" xr:uid="{40596000-9134-4A8D-AFE4-56B4D3DA6A2D}">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457" authorId="0" shapeId="0" xr:uid="{60BC7D19-D0E5-4321-A8ED-89CEC130BEEB}">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457" authorId="0" shapeId="0" xr:uid="{D8229806-B4EE-452D-8004-FE30AEBDE0EE}">
      <text>
        <r>
          <rPr>
            <b/>
            <sz val="9"/>
            <color indexed="81"/>
            <rFont val="Tahoma"/>
            <family val="2"/>
          </rPr>
          <t>Saisie obligatoire</t>
        </r>
      </text>
    </comment>
    <comment ref="B458" authorId="0" shapeId="0" xr:uid="{7377E9F4-55E4-47D6-A1E9-CC7D2221E278}">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458" authorId="0" shapeId="0" xr:uid="{4806435E-943B-4CD2-AE0E-D87DFA6ADCBF}">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458" authorId="0" shapeId="0" xr:uid="{23C51656-567E-477C-A011-523CA88D21F1}">
      <text>
        <r>
          <rPr>
            <b/>
            <sz val="9"/>
            <color indexed="81"/>
            <rFont val="Tahoma"/>
            <family val="2"/>
          </rPr>
          <t>Saisie obligatoire</t>
        </r>
      </text>
    </comment>
    <comment ref="B459" authorId="0" shapeId="0" xr:uid="{AA43B613-EE63-42B2-A6ED-4560AF6E045B}">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459" authorId="0" shapeId="0" xr:uid="{943C208D-0222-4BCA-A720-0E59A914591A}">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459" authorId="0" shapeId="0" xr:uid="{9D849621-9189-479E-833E-BA08AD28FF9D}">
      <text>
        <r>
          <rPr>
            <b/>
            <sz val="9"/>
            <color indexed="81"/>
            <rFont val="Tahoma"/>
            <family val="2"/>
          </rPr>
          <t>Saisie obligatoire</t>
        </r>
      </text>
    </comment>
    <comment ref="B460" authorId="0" shapeId="0" xr:uid="{544594AD-232C-4EDD-8797-F1C131439398}">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460" authorId="0" shapeId="0" xr:uid="{3CD7FC3D-CFE1-4949-8A1B-201D86404FB7}">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460" authorId="0" shapeId="0" xr:uid="{DAF9059E-3833-4A7E-B1D2-42E8927CF1CD}">
      <text>
        <r>
          <rPr>
            <b/>
            <sz val="9"/>
            <color indexed="81"/>
            <rFont val="Tahoma"/>
            <family val="2"/>
          </rPr>
          <t>Saisie obligatoire</t>
        </r>
      </text>
    </comment>
    <comment ref="B461" authorId="0" shapeId="0" xr:uid="{FB9D170C-F96D-474E-9DE2-655499110540}">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461" authorId="0" shapeId="0" xr:uid="{2BE5C85A-5427-428C-B6EB-41D92803D7F3}">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461" authorId="0" shapeId="0" xr:uid="{41A0D457-5428-4158-9850-5034156E3741}">
      <text>
        <r>
          <rPr>
            <b/>
            <sz val="9"/>
            <color indexed="81"/>
            <rFont val="Tahoma"/>
            <family val="2"/>
          </rPr>
          <t>Saisie obligatoire</t>
        </r>
      </text>
    </comment>
    <comment ref="B462" authorId="0" shapeId="0" xr:uid="{FA715D38-CF47-4320-85D9-8291B2A736A9}">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462" authorId="0" shapeId="0" xr:uid="{95F6C6B6-3D8E-4FD8-9F66-EA23088F1021}">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462" authorId="0" shapeId="0" xr:uid="{0D854BED-A238-4B27-A02C-B95B6FC91932}">
      <text>
        <r>
          <rPr>
            <b/>
            <sz val="9"/>
            <color indexed="81"/>
            <rFont val="Tahoma"/>
            <family val="2"/>
          </rPr>
          <t>Saisie obligatoire</t>
        </r>
      </text>
    </comment>
    <comment ref="B463" authorId="0" shapeId="0" xr:uid="{7BEE3C54-668C-4CA4-9C77-2D6450737D0A}">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463" authorId="0" shapeId="0" xr:uid="{91925F7E-8AD6-4F07-8BF7-B44DC8950D25}">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463" authorId="0" shapeId="0" xr:uid="{BBA99DB8-176D-4294-B8E9-90F070064220}">
      <text>
        <r>
          <rPr>
            <b/>
            <sz val="9"/>
            <color indexed="81"/>
            <rFont val="Tahoma"/>
            <family val="2"/>
          </rPr>
          <t>Saisie obligatoire</t>
        </r>
      </text>
    </comment>
    <comment ref="B464" authorId="0" shapeId="0" xr:uid="{5B9903F7-4748-4FFE-9B65-7661EAFA1A90}">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464" authorId="0" shapeId="0" xr:uid="{3B932C56-D598-4E9F-9CB9-F5AC311F376F}">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464" authorId="0" shapeId="0" xr:uid="{689872B2-80FE-4CF8-BE93-36314B9C92CC}">
      <text>
        <r>
          <rPr>
            <b/>
            <sz val="9"/>
            <color indexed="81"/>
            <rFont val="Tahoma"/>
            <family val="2"/>
          </rPr>
          <t>Saisie obligatoire</t>
        </r>
      </text>
    </comment>
    <comment ref="B465" authorId="0" shapeId="0" xr:uid="{5AE6F7D7-41C8-40C2-BF71-93B8D3EE0EA5}">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465" authorId="0" shapeId="0" xr:uid="{25ACB31D-4CDF-4021-BFB7-7B3C3C8F1A4C}">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465" authorId="0" shapeId="0" xr:uid="{5F5B4BBC-14B6-400A-B018-0FF918C2370D}">
      <text>
        <r>
          <rPr>
            <b/>
            <sz val="9"/>
            <color indexed="81"/>
            <rFont val="Tahoma"/>
            <family val="2"/>
          </rPr>
          <t>Saisie obligatoire</t>
        </r>
      </text>
    </comment>
    <comment ref="B466" authorId="0" shapeId="0" xr:uid="{45D48EDB-8765-495E-8D02-16B17B8B68BE}">
      <text>
        <r>
          <rPr>
            <sz val="9"/>
            <color indexed="81"/>
            <rFont val="Tahoma"/>
            <family val="2"/>
          </rPr>
          <t xml:space="preserve">Nom de la plateforme qui collecte la taxe de séjour pour vous </t>
        </r>
        <r>
          <rPr>
            <b/>
            <sz val="9"/>
            <color indexed="81"/>
            <rFont val="Tahoma"/>
            <family val="2"/>
          </rPr>
          <t xml:space="preserve">uniquement si </t>
        </r>
        <r>
          <rPr>
            <sz val="9"/>
            <color indexed="81"/>
            <rFont val="Tahoma"/>
            <family val="2"/>
          </rPr>
          <t xml:space="preserve">elle s'engage à la reverser directement à la collectivité.
</t>
        </r>
        <r>
          <rPr>
            <i/>
            <sz val="9"/>
            <color indexed="81"/>
            <rFont val="Tahoma"/>
            <family val="2"/>
          </rPr>
          <t xml:space="preserve">Name of the platform that collects the tourist tax for you </t>
        </r>
        <r>
          <rPr>
            <b/>
            <i/>
            <sz val="9"/>
            <color indexed="81"/>
            <rFont val="Tahoma"/>
            <family val="2"/>
          </rPr>
          <t>only if</t>
        </r>
        <r>
          <rPr>
            <i/>
            <sz val="9"/>
            <color indexed="81"/>
            <rFont val="Tahoma"/>
            <family val="2"/>
          </rPr>
          <t xml:space="preserve"> it undertakes to pay it directly to the Communauté de Communes du Pays de Lamastre.</t>
        </r>
      </text>
    </comment>
    <comment ref="H466" authorId="0" shapeId="0" xr:uid="{A0B1F03B-C8D1-48A2-AF7C-FEC50F0A0650}">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O466" authorId="0" shapeId="0" xr:uid="{D2CED1DC-7BED-4844-9D74-8F763DA47157}">
      <text>
        <r>
          <rPr>
            <b/>
            <sz val="9"/>
            <color indexed="81"/>
            <rFont val="Tahoma"/>
            <family val="2"/>
          </rPr>
          <t>Saisie obligatoire</t>
        </r>
      </text>
    </comment>
    <comment ref="P467" authorId="0" shapeId="0" xr:uid="{F340BE27-FC70-4461-A0F0-6617A5B6729A}">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Q467" authorId="0" shapeId="0" xr:uid="{8D2C19ED-FFBD-46D4-ADC8-4BAF18B5BEE1}">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Utilisateur</author>
  </authors>
  <commentList>
    <comment ref="B11" authorId="0" shapeId="0" xr:uid="{2997D50E-F202-43CF-8769-065E50FE8DE9}">
      <text>
        <r>
          <rPr>
            <sz val="9"/>
            <color indexed="81"/>
            <rFont val="Tahoma"/>
            <family val="2"/>
          </rPr>
          <t xml:space="preserve">Name of the platform that collects the tourist tax for you and undertakes to pay it directly to Communauté de Communes du Pays de Lamastre + AMOUNT received by the platform.
</t>
        </r>
        <r>
          <rPr>
            <i/>
            <u/>
            <sz val="9"/>
            <color indexed="81"/>
            <rFont val="Tahoma"/>
            <family val="2"/>
          </rPr>
          <t>Do not enter anything if</t>
        </r>
        <r>
          <rPr>
            <i/>
            <sz val="9"/>
            <color indexed="81"/>
            <rFont val="Tahoma"/>
            <family val="2"/>
          </rPr>
          <t xml:space="preserve"> the platform gives you the amount collected for you to donate to Communauté de Communes du Pays de Lamastre.</t>
        </r>
      </text>
    </comment>
    <comment ref="H15" authorId="0" shapeId="0" xr:uid="{6B2065CD-F985-4762-BACB-E34CE2E00DCD}">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6" authorId="0" shapeId="0" xr:uid="{6F1CD3FF-CC9E-44AD-A8E1-1BC9718F861A}">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7" authorId="0" shapeId="0" xr:uid="{273C58DE-A93D-47D9-BBF5-F157FA3C6D40}">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8" authorId="0" shapeId="0" xr:uid="{6EECFE1B-A4F7-4609-B8E0-06598EF4FFE2}">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9" authorId="0" shapeId="0" xr:uid="{EEAB32B4-8184-4309-A3D6-C79528FDCC89}">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0" authorId="0" shapeId="0" xr:uid="{D038BF44-9869-4DBA-A065-E903E21F4F45}">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1" authorId="0" shapeId="0" xr:uid="{AEF7209C-2DC3-4A7D-AAA7-B291237FCE05}">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2" authorId="0" shapeId="0" xr:uid="{8D733B09-7E9D-4E97-904A-E5122ACE1D65}">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3" authorId="0" shapeId="0" xr:uid="{96FE8B03-43C5-451F-BF2B-09962AF96285}">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4" authorId="0" shapeId="0" xr:uid="{0F76B977-A43B-434F-A5F0-75AD74704C80}">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5" authorId="0" shapeId="0" xr:uid="{81702182-2A16-42C0-8427-BA1EA95C1130}">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6" authorId="0" shapeId="0" xr:uid="{5FB3049B-45A0-4FB1-A057-491E8840A2A7}">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7" authorId="0" shapeId="0" xr:uid="{656E2B75-4747-42F0-BD59-B0BF76C54B0A}">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8" authorId="0" shapeId="0" xr:uid="{5F6AD7CC-C262-4939-8B81-CC92CE99785C}">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9" authorId="0" shapeId="0" xr:uid="{377F6574-0B2E-4377-8F32-F0AA5E492143}">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0" authorId="0" shapeId="0" xr:uid="{3513522F-571F-4031-9982-9AFA53A5C699}">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1" authorId="0" shapeId="0" xr:uid="{5F0BB7B3-8F21-4EE9-854F-EA9E6C3EC9B9}">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2" authorId="0" shapeId="0" xr:uid="{4885CDA9-5801-4118-9B57-D98D93E118F6}">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3" authorId="0" shapeId="0" xr:uid="{42630621-8D2B-4A1C-B1E6-B4E47FFCA6AC}">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4" authorId="0" shapeId="0" xr:uid="{C095A2C8-9D25-4F3D-87B2-A0C7A1B556B8}">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P35" authorId="0" shapeId="0" xr:uid="{F0D44EF9-3F83-41D4-8CB9-C21C0FC8BE17}">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Q35" authorId="0" shapeId="0" xr:uid="{4B6E201D-5974-4333-AC0C-3E1F7120DE88}">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B50" authorId="0" shapeId="0" xr:uid="{64A3D491-04A3-4F32-B44B-DF12AB3754AA}">
      <text>
        <r>
          <rPr>
            <sz val="9"/>
            <color indexed="81"/>
            <rFont val="Tahoma"/>
            <family val="2"/>
          </rPr>
          <t xml:space="preserve">Name of the platform that collects the tourist tax for you and undertakes to pay it directly to Communauté de Communes du Pays de Lamastre + AMOUNT received by the platform.
</t>
        </r>
        <r>
          <rPr>
            <i/>
            <u/>
            <sz val="9"/>
            <color indexed="81"/>
            <rFont val="Tahoma"/>
            <family val="2"/>
          </rPr>
          <t>Do not enter anything if</t>
        </r>
        <r>
          <rPr>
            <i/>
            <sz val="9"/>
            <color indexed="81"/>
            <rFont val="Tahoma"/>
            <family val="2"/>
          </rPr>
          <t xml:space="preserve"> the platform gives you the amount collected for you to donate to Communauté de Communes du Pays de Lamastre.</t>
        </r>
      </text>
    </comment>
    <comment ref="H51" authorId="0" shapeId="0" xr:uid="{D61FEFEF-3246-40DD-A08A-BEEB95E9A482}">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52" authorId="0" shapeId="0" xr:uid="{C5D2085B-5C6D-4E26-B6FA-660EE1EB8EED}">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53" authorId="0" shapeId="0" xr:uid="{A900837E-8AF1-44E5-A7FD-F30408FB597C}">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54" authorId="0" shapeId="0" xr:uid="{BC69D124-616C-4280-9342-070269D785D9}">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55" authorId="0" shapeId="0" xr:uid="{8248A5E7-715A-4A16-815E-A0CF2DFBC6AB}">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56" authorId="0" shapeId="0" xr:uid="{804D6CAF-B716-466D-BD4D-6DC6C1600F69}">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57" authorId="0" shapeId="0" xr:uid="{DE83B8B2-AE3C-420D-85FC-2EFF8221306C}">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58" authorId="0" shapeId="0" xr:uid="{3E4F65E0-9233-4662-A4A1-73F416F01F23}">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59" authorId="0" shapeId="0" xr:uid="{0BDF37C7-58AC-4250-BC4B-B5F927DC791F}">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60" authorId="0" shapeId="0" xr:uid="{B647C58A-5F62-4912-9D5F-7824918DB9F5}">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61" authorId="0" shapeId="0" xr:uid="{74C5E299-57AB-4DAE-86E8-47760FC32AE2}">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62" authorId="0" shapeId="0" xr:uid="{0BFCBB58-0D33-4BD9-8849-3980A80BCD99}">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63" authorId="0" shapeId="0" xr:uid="{570DBF3F-0E7E-4A82-B5D9-7A2863EFDF42}">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64" authorId="0" shapeId="0" xr:uid="{963B7F99-92F5-45E6-B7AC-B614217FC4F1}">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65" authorId="0" shapeId="0" xr:uid="{E4528F26-7482-4663-984B-537888F912AA}">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66" authorId="0" shapeId="0" xr:uid="{98C8349C-6F31-464D-A113-1FF73A5DF79A}">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67" authorId="0" shapeId="0" xr:uid="{4D263786-D7BF-43A0-816D-4C021360E858}">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68" authorId="0" shapeId="0" xr:uid="{DFFFACB0-C720-4535-A647-9862C4E98443}">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69" authorId="0" shapeId="0" xr:uid="{C04570B1-84EB-4BA8-83FE-06E4660A3DAA}">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70" authorId="0" shapeId="0" xr:uid="{1E225FD7-73C7-4433-B57C-8339C7477AB0}">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71" authorId="0" shapeId="0" xr:uid="{499BB3E9-4A8E-4E3E-B1DD-5B76124969AB}">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72" authorId="0" shapeId="0" xr:uid="{8873312E-02D8-4E70-BB25-C411BBA77890}">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73" authorId="0" shapeId="0" xr:uid="{DF7C79B5-E4AE-4B5A-82E8-BA7672C65D47}">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P74" authorId="0" shapeId="0" xr:uid="{14887C5C-BDB7-456D-B51E-393514238C71}">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Q74" authorId="0" shapeId="0" xr:uid="{F96E11E1-3F09-4DF0-9D3D-8631F50A3FF8}">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B89" authorId="0" shapeId="0" xr:uid="{84ACCCF6-AE87-4FDB-A074-FCEAD7824B88}">
      <text>
        <r>
          <rPr>
            <sz val="9"/>
            <color indexed="81"/>
            <rFont val="Tahoma"/>
            <family val="2"/>
          </rPr>
          <t xml:space="preserve">Name of the platform that collects the tourist tax for you and undertakes to pay it directly to Communauté de Communes du Pays de Lamastre + AMOUNT received by the platform.
</t>
        </r>
        <r>
          <rPr>
            <i/>
            <u/>
            <sz val="9"/>
            <color indexed="81"/>
            <rFont val="Tahoma"/>
            <family val="2"/>
          </rPr>
          <t>Do not enter anything if</t>
        </r>
        <r>
          <rPr>
            <i/>
            <sz val="9"/>
            <color indexed="81"/>
            <rFont val="Tahoma"/>
            <family val="2"/>
          </rPr>
          <t xml:space="preserve"> the platform gives you the amount collected for you to donate to Communauté de Communes du Pays de Lamastre.</t>
        </r>
      </text>
    </comment>
    <comment ref="H90" authorId="0" shapeId="0" xr:uid="{DBB836BB-1104-4D6A-B661-6CB26BF6C9CA}">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91" authorId="0" shapeId="0" xr:uid="{850FBCE6-B66E-4B51-9131-3C628B352428}">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92" authorId="0" shapeId="0" xr:uid="{B48413A9-FBCA-415C-B6AF-700CC83EC54C}">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93" authorId="0" shapeId="0" xr:uid="{920795CB-0203-4C45-8A21-A8B765C657FB}">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94" authorId="0" shapeId="0" xr:uid="{47EB671B-2A6D-47C8-9D8A-B3257069ED68}">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95" authorId="0" shapeId="0" xr:uid="{B533E3B0-1959-4243-97B5-17302ED6ACA7}">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96" authorId="0" shapeId="0" xr:uid="{53A1552D-9260-45F4-BD87-0347A1747608}">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97" authorId="0" shapeId="0" xr:uid="{FF22D039-AA31-421A-A1F9-2462B5E536A4}">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98" authorId="0" shapeId="0" xr:uid="{9274C3CF-E177-4B84-8E75-8A3D422CFB5E}">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99" authorId="0" shapeId="0" xr:uid="{951F8D1F-D20F-47D1-B3C8-D0EE9F569159}">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00" authorId="0" shapeId="0" xr:uid="{7D2714FB-7994-409A-9D4C-12D387FD3128}">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01" authorId="0" shapeId="0" xr:uid="{E99D948B-710D-4CB3-A634-0C501D417EB8}">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02" authorId="0" shapeId="0" xr:uid="{45586566-17BF-4C45-8975-D0ED329CA040}">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03" authorId="0" shapeId="0" xr:uid="{93BB676C-92A8-4336-9BF4-ECAB5C34290A}">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04" authorId="0" shapeId="0" xr:uid="{B276EF14-941B-4379-96E2-C6EFB60DBC74}">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05" authorId="0" shapeId="0" xr:uid="{19461C71-216E-4A6E-A71E-C961A60C2C66}">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06" authorId="0" shapeId="0" xr:uid="{450AB9F7-F44C-4377-BB46-665D8FDAA67A}">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07" authorId="0" shapeId="0" xr:uid="{67497868-E4DD-4749-973E-691D584C7F50}">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08" authorId="0" shapeId="0" xr:uid="{2B4817CE-DCC7-4AD9-862C-0860B2018C43}">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09" authorId="0" shapeId="0" xr:uid="{4617AA5A-62AC-4489-8857-6BB202ABA6B8}">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10" authorId="0" shapeId="0" xr:uid="{CA8C0BBF-3C40-4D14-B8D2-653E82E57DA9}">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11" authorId="0" shapeId="0" xr:uid="{48C462D5-9F3D-4C0D-B0E6-B241704E4EF0}">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12" authorId="0" shapeId="0" xr:uid="{A8DCDAAE-C2A2-4191-82A3-B5EB83C0FC03}">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P113" authorId="0" shapeId="0" xr:uid="{27069FF5-382C-44CE-B8A5-B87EC489A918}">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Q113" authorId="0" shapeId="0" xr:uid="{3796F09A-B9D5-41A0-861E-801CA49D6D23}">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B128" authorId="0" shapeId="0" xr:uid="{CA3AA234-DC92-4B3A-AE92-8914424AF508}">
      <text>
        <r>
          <rPr>
            <sz val="9"/>
            <color indexed="81"/>
            <rFont val="Tahoma"/>
            <family val="2"/>
          </rPr>
          <t xml:space="preserve">Name of the platform that collects the tourist tax for you and undertakes to pay it directly to Communauté de Communes du Pays de Lamastre + AMOUNT received by the platform.
</t>
        </r>
        <r>
          <rPr>
            <i/>
            <u/>
            <sz val="9"/>
            <color indexed="81"/>
            <rFont val="Tahoma"/>
            <family val="2"/>
          </rPr>
          <t>Do not enter anything if</t>
        </r>
        <r>
          <rPr>
            <i/>
            <sz val="9"/>
            <color indexed="81"/>
            <rFont val="Tahoma"/>
            <family val="2"/>
          </rPr>
          <t xml:space="preserve"> the platform gives you the amount collected for you to donate to Communauté de Communes du Pays de Lamastre.</t>
        </r>
      </text>
    </comment>
    <comment ref="H129" authorId="0" shapeId="0" xr:uid="{9E79D663-D989-4333-BBA9-16B1A912DA1F}">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30" authorId="0" shapeId="0" xr:uid="{BAB8B3DC-CBEC-45BB-84FB-2B88A937ED84}">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31" authorId="0" shapeId="0" xr:uid="{4AF08114-2167-4E3B-A061-84993433440E}">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32" authorId="0" shapeId="0" xr:uid="{26E24F88-271F-4850-B1FE-46BCF30295EE}">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33" authorId="0" shapeId="0" xr:uid="{43C431E3-0DA4-4EE6-8B3C-6F13256F7124}">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34" authorId="0" shapeId="0" xr:uid="{D1095FB5-F18B-4956-9D89-33A34E254279}">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35" authorId="0" shapeId="0" xr:uid="{65B970A8-F062-473B-A138-E030F4D44245}">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36" authorId="0" shapeId="0" xr:uid="{4EC65CE0-2791-4400-84A3-4B3049D0BE19}">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37" authorId="0" shapeId="0" xr:uid="{BABE9487-6890-4940-94F0-C9ABA0D8731C}">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38" authorId="0" shapeId="0" xr:uid="{D7C71BED-A452-48F1-8D0C-C4AE6DE5DEA5}">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39" authorId="0" shapeId="0" xr:uid="{31287260-2062-41D1-BB1A-883FF447A831}">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40" authorId="0" shapeId="0" xr:uid="{F172ABBB-3F3C-4285-86E6-EB0436A29D4F}">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41" authorId="0" shapeId="0" xr:uid="{834B1260-D877-4B24-B952-B394F1AF5F37}">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42" authorId="0" shapeId="0" xr:uid="{5DE10F01-C257-4741-9E0A-8090626FB789}">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43" authorId="0" shapeId="0" xr:uid="{BFEE0159-07FD-476B-98A4-FF48AF2D8A17}">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44" authorId="0" shapeId="0" xr:uid="{7DB5FC32-0DEC-48AA-B833-B6F741882750}">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45" authorId="0" shapeId="0" xr:uid="{A4292125-B89F-42AB-80AF-A9EF15201BAD}">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46" authorId="0" shapeId="0" xr:uid="{A2650A12-4467-485F-90E8-1B27B1834CE6}">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47" authorId="0" shapeId="0" xr:uid="{4ACAAFB4-94EE-43D1-BB43-2A3776EDC82B}">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48" authorId="0" shapeId="0" xr:uid="{66C053F8-743D-4D02-B83D-85B2DB511C28}">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49" authorId="0" shapeId="0" xr:uid="{CD37C42E-F248-4113-B0DE-BE06D49109D7}">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50" authorId="0" shapeId="0" xr:uid="{6E5619A8-04D3-4843-8C69-2C978584F44D}">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51" authorId="0" shapeId="0" xr:uid="{F84DB3D6-2E86-4A43-9981-E3FFBE1D9B9D}">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P152" authorId="0" shapeId="0" xr:uid="{BAF5DF2D-92E9-4694-B8F1-3B9DA69C5966}">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Q152" authorId="0" shapeId="0" xr:uid="{090A1514-C721-4184-AA99-06F368D651E9}">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B173" authorId="0" shapeId="0" xr:uid="{3DACA8B7-70E5-4A9A-9A9E-AE4C37A567D1}">
      <text>
        <r>
          <rPr>
            <sz val="9"/>
            <color indexed="81"/>
            <rFont val="Tahoma"/>
            <family val="2"/>
          </rPr>
          <t xml:space="preserve">Name of the platform that collects the tourist tax for you and undertakes to pay it directly to Communauté de Communes du Pays de Lamastre + AMOUNT received by the platform.
</t>
        </r>
        <r>
          <rPr>
            <i/>
            <u/>
            <sz val="9"/>
            <color indexed="81"/>
            <rFont val="Tahoma"/>
            <family val="2"/>
          </rPr>
          <t>Do not enter anything if</t>
        </r>
        <r>
          <rPr>
            <i/>
            <sz val="9"/>
            <color indexed="81"/>
            <rFont val="Tahoma"/>
            <family val="2"/>
          </rPr>
          <t xml:space="preserve"> the platform gives you the amount collected for you to donate to Communauté de Communes du Pays de Lamastre.</t>
        </r>
      </text>
    </comment>
    <comment ref="H174" authorId="0" shapeId="0" xr:uid="{04AC7F03-7CB8-4CC1-9BCD-693AEE71A0AB}">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75" authorId="0" shapeId="0" xr:uid="{475EC1F6-96EF-481C-BD8C-84B549207C87}">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76" authorId="0" shapeId="0" xr:uid="{694E08BC-3D8E-492C-AD73-6B64DBF0BC4D}">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77" authorId="0" shapeId="0" xr:uid="{DA644F17-C69F-4C59-956E-97DD4AFA2CEB}">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78" authorId="0" shapeId="0" xr:uid="{F5D020FE-2D0F-4DB7-95AF-3A245C9B3F9F}">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79" authorId="0" shapeId="0" xr:uid="{46D44A83-36C2-4B9F-B4E5-DFA297885E80}">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80" authorId="0" shapeId="0" xr:uid="{666CB2A5-63E7-4986-97AF-F22D42637839}">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81" authorId="0" shapeId="0" xr:uid="{4EC77499-9C98-432A-847D-E9593BAEB7D4}">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82" authorId="0" shapeId="0" xr:uid="{8A481A4A-9623-41A3-88ED-96D0A951145A}">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83" authorId="0" shapeId="0" xr:uid="{44A125FF-C5CE-4859-8627-EC3875E7A399}">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84" authorId="0" shapeId="0" xr:uid="{39B09A5B-630C-4766-991B-506AB10BCA47}">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85" authorId="0" shapeId="0" xr:uid="{053C81A6-51F2-49FF-92A4-C9595DBA362C}">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86" authorId="0" shapeId="0" xr:uid="{A4ADC6E9-54AC-4368-9ECD-5C3D4AD2BC33}">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87" authorId="0" shapeId="0" xr:uid="{DB313430-3437-411F-9D3E-76CF18E6DB53}">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88" authorId="0" shapeId="0" xr:uid="{341F3C4D-02FA-4C31-80F9-ACD3C19D4E8A}">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89" authorId="0" shapeId="0" xr:uid="{3671EBB5-C07E-4D40-80EA-C1DF48C6C211}">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90" authorId="0" shapeId="0" xr:uid="{3FFA457F-4A5A-4415-98EE-39372D21449C}">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91" authorId="0" shapeId="0" xr:uid="{4E9B7C88-74CF-4DD6-8771-92AA50DA7786}">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92" authorId="0" shapeId="0" xr:uid="{C2D95B0F-E895-4D18-8ABC-CA0F0E359F11}">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93" authorId="0" shapeId="0" xr:uid="{6DFC1A0A-BA02-46C1-B785-5EFA3C7459B9}">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94" authorId="0" shapeId="0" xr:uid="{1C64054E-FE06-4E8D-89B1-1912354CB003}">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95" authorId="0" shapeId="0" xr:uid="{7AC0EC56-AFE7-44E8-9B92-249EC13FF6B8}">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196" authorId="0" shapeId="0" xr:uid="{8DCF0A01-4247-4C4F-B929-518541EA1302}">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P197" authorId="0" shapeId="0" xr:uid="{7D1E1006-E00F-4C48-BED8-244879B32EF1}">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Q197" authorId="0" shapeId="0" xr:uid="{F79D61C0-A301-40C3-B130-C4FA620658C2}">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B218" authorId="0" shapeId="0" xr:uid="{183669C7-B8FE-4143-905C-3E8C5F33006D}">
      <text>
        <r>
          <rPr>
            <sz val="9"/>
            <color indexed="81"/>
            <rFont val="Tahoma"/>
            <family val="2"/>
          </rPr>
          <t xml:space="preserve">Name of the platform that collects the tourist tax for you and undertakes to pay it directly to Communauté de Communes du Pays de Lamastre + AMOUNT received by the platform.
</t>
        </r>
        <r>
          <rPr>
            <i/>
            <u/>
            <sz val="9"/>
            <color indexed="81"/>
            <rFont val="Tahoma"/>
            <family val="2"/>
          </rPr>
          <t>Do not enter anything if</t>
        </r>
        <r>
          <rPr>
            <i/>
            <sz val="9"/>
            <color indexed="81"/>
            <rFont val="Tahoma"/>
            <family val="2"/>
          </rPr>
          <t xml:space="preserve"> the platform gives you the amount collected for you to donate to Communauté de Communes du Pays de Lamastre.</t>
        </r>
      </text>
    </comment>
    <comment ref="H219" authorId="0" shapeId="0" xr:uid="{27764487-52A7-44EF-AA3C-042028E47C5B}">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20" authorId="0" shapeId="0" xr:uid="{36B78604-1D87-4F09-A959-CB7FF40693F1}">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21" authorId="0" shapeId="0" xr:uid="{AAF00E92-F119-462B-8EE5-052A17D3EEB6}">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22" authorId="0" shapeId="0" xr:uid="{85219CF4-CC06-441D-866D-65DB86912FFF}">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23" authorId="0" shapeId="0" xr:uid="{2DB5F0A1-CEC1-4E9A-A23B-AFFAD2711AC7}">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24" authorId="0" shapeId="0" xr:uid="{A28FC41B-F3B8-460E-875E-2EC0519D735B}">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25" authorId="0" shapeId="0" xr:uid="{589A54FD-87BF-4C56-8F06-FE3186697689}">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26" authorId="0" shapeId="0" xr:uid="{81718A3E-F0D2-428E-B722-59626F8EE688}">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27" authorId="0" shapeId="0" xr:uid="{86E8C34F-6ED0-4A48-8867-EFBA85D87F40}">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28" authorId="0" shapeId="0" xr:uid="{94BAE45E-E12E-45A2-B64C-16377247850B}">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29" authorId="0" shapeId="0" xr:uid="{F9555249-A97C-4F26-9438-ABDF3645DE71}">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30" authorId="0" shapeId="0" xr:uid="{FBF4433B-060B-4D0B-AF1F-2565C67A6C35}">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31" authorId="0" shapeId="0" xr:uid="{87AEED66-225D-46C0-9B13-DAC88CEFA666}">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32" authorId="0" shapeId="0" xr:uid="{0F72B455-515E-41FB-BA60-E5B5E2B80BAB}">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33" authorId="0" shapeId="0" xr:uid="{A8EABBF8-47AD-40E7-ABD9-400EC5BAF4A9}">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34" authorId="0" shapeId="0" xr:uid="{342E1E13-3764-48AA-BDD6-62C81CD4A02F}">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35" authorId="0" shapeId="0" xr:uid="{38C5462A-1498-4179-B546-7F931D81C6CA}">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36" authorId="0" shapeId="0" xr:uid="{F10DADCE-939E-4AE4-879D-F0DA73EF87D4}">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37" authorId="0" shapeId="0" xr:uid="{E197F0F8-66F0-4E07-8144-00CE8F0163AF}">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38" authorId="0" shapeId="0" xr:uid="{63781CCA-5DBA-4F22-9EA7-C47CCD33A989}">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39" authorId="0" shapeId="0" xr:uid="{22D118D4-E60A-4759-A2EB-7BC489C8AE2D}">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40" authorId="0" shapeId="0" xr:uid="{AFFC4DD1-EC8E-44A9-B3B5-EB62288FCB0E}">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41" authorId="0" shapeId="0" xr:uid="{CA37DF46-2849-443C-8130-9748D632A98F}">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P242" authorId="0" shapeId="0" xr:uid="{BFB0AECB-C16E-440F-9020-8277AA9844B2}">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Q242" authorId="0" shapeId="0" xr:uid="{BC9BDCC1-F9EE-4F10-8CB3-2869616420C4}">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B263" authorId="0" shapeId="0" xr:uid="{3C5D8C7F-FFD6-4F0A-8D93-51ACBB046BA3}">
      <text>
        <r>
          <rPr>
            <sz val="9"/>
            <color indexed="81"/>
            <rFont val="Tahoma"/>
            <family val="2"/>
          </rPr>
          <t xml:space="preserve">Name of the platform that collects the tourist tax for you and undertakes to pay it directly to Communauté de Communes du Pays de Lamastre + AMOUNT received by the platform.
</t>
        </r>
        <r>
          <rPr>
            <i/>
            <u/>
            <sz val="9"/>
            <color indexed="81"/>
            <rFont val="Tahoma"/>
            <family val="2"/>
          </rPr>
          <t>Do not enter anything if</t>
        </r>
        <r>
          <rPr>
            <i/>
            <sz val="9"/>
            <color indexed="81"/>
            <rFont val="Tahoma"/>
            <family val="2"/>
          </rPr>
          <t xml:space="preserve"> the platform gives you the amount collected for you to donate to Communauté de Communes du Pays de Lamastre.</t>
        </r>
      </text>
    </comment>
    <comment ref="H264" authorId="0" shapeId="0" xr:uid="{C283DDEA-1557-4DF6-A4B1-1CBD83967A7B}">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65" authorId="0" shapeId="0" xr:uid="{49D3951B-F819-46D2-B5B1-F212CD57EDF4}">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66" authorId="0" shapeId="0" xr:uid="{F5F39D4E-F945-4F27-8E59-D012C40B095E}">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67" authorId="0" shapeId="0" xr:uid="{58285CB6-7CED-4D86-A527-196B3F9320E7}">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68" authorId="0" shapeId="0" xr:uid="{28EEBB1D-25C9-4CE1-B0A5-65218AAC323B}">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69" authorId="0" shapeId="0" xr:uid="{C669CAB9-4072-4BAA-AF62-398D0A4CFA39}">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70" authorId="0" shapeId="0" xr:uid="{4038B7B4-6E2B-448B-9554-1FFFF087655D}">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71" authorId="0" shapeId="0" xr:uid="{A1332198-E766-4D8C-BE78-A0578F918D5C}">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72" authorId="0" shapeId="0" xr:uid="{ACE1FF6A-C274-4487-B610-0FB885735366}">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73" authorId="0" shapeId="0" xr:uid="{2374506C-ABDB-4A97-92E3-64823E20CB4F}">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74" authorId="0" shapeId="0" xr:uid="{64840939-C7BE-4671-8F49-3CB7D7B13D35}">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75" authorId="0" shapeId="0" xr:uid="{D0B671BB-8859-4C42-813A-FE549652F780}">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76" authorId="0" shapeId="0" xr:uid="{048FCB45-25F5-44D9-876B-59AB42827BA5}">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77" authorId="0" shapeId="0" xr:uid="{50C48986-315C-4C8F-8100-A66A82AE3A10}">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78" authorId="0" shapeId="0" xr:uid="{D3943831-1EE0-4707-8420-8724460E1638}">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79" authorId="0" shapeId="0" xr:uid="{A792AE91-1D91-4C87-B8E4-FF03804A3A6A}">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80" authorId="0" shapeId="0" xr:uid="{40DC3494-25CC-41BF-B1E2-002F227FB8D9}">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81" authorId="0" shapeId="0" xr:uid="{F3A78476-8D21-4C48-9C35-EF3AAF5CADB6}">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82" authorId="0" shapeId="0" xr:uid="{56E8C973-24F5-473C-A9F9-7A75D790FF80}">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83" authorId="0" shapeId="0" xr:uid="{EC47AF45-E07C-4FBA-9084-09949A57BE38}">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84" authorId="0" shapeId="0" xr:uid="{FBF0892C-EEBC-4C84-91D1-90F7A0879B62}">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85" authorId="0" shapeId="0" xr:uid="{17F82D85-5502-40BB-BE50-BC9B8D27A5A5}">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286" authorId="0" shapeId="0" xr:uid="{97C35950-05E6-4DAF-BA99-8A70118795ED}">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P287" authorId="0" shapeId="0" xr:uid="{3199E5EB-2C12-4BAE-A974-36A9AF50DAB1}">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Q287" authorId="0" shapeId="0" xr:uid="{C9B4906A-B021-43CD-930B-860E1385BB66}">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B308" authorId="0" shapeId="0" xr:uid="{8B826173-A090-4065-B1E1-24425B091A69}">
      <text>
        <r>
          <rPr>
            <sz val="9"/>
            <color indexed="81"/>
            <rFont val="Tahoma"/>
            <family val="2"/>
          </rPr>
          <t xml:space="preserve">Name of the platform that collects the tourist tax for you and undertakes to pay it directly to Communauté de Communes du Pays de Lamastre + AMOUNT received by the platform.
</t>
        </r>
        <r>
          <rPr>
            <i/>
            <u/>
            <sz val="9"/>
            <color indexed="81"/>
            <rFont val="Tahoma"/>
            <family val="2"/>
          </rPr>
          <t>Do not enter anything if</t>
        </r>
        <r>
          <rPr>
            <i/>
            <sz val="9"/>
            <color indexed="81"/>
            <rFont val="Tahoma"/>
            <family val="2"/>
          </rPr>
          <t xml:space="preserve"> the platform gives you the amount collected for you to donate to Communauté de Communes du Pays de Lamastre.</t>
        </r>
      </text>
    </comment>
    <comment ref="H309" authorId="0" shapeId="0" xr:uid="{2D0AC7DE-621B-4516-95A2-0FBE7AFDBD1B}">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10" authorId="0" shapeId="0" xr:uid="{B9F826E8-FF1F-4708-9945-5A83495961FA}">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11" authorId="0" shapeId="0" xr:uid="{FA087A0F-9DDF-4B76-A6FC-BFECC3165F8F}">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12" authorId="0" shapeId="0" xr:uid="{A54B62E9-62AB-414D-8F4D-23369A241EB1}">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13" authorId="0" shapeId="0" xr:uid="{8AE67F7A-A051-48B1-9EC4-BE5FED639EFC}">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14" authorId="0" shapeId="0" xr:uid="{357726D3-CA5E-4DFA-86BB-0BC5EC22ED6C}">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15" authorId="0" shapeId="0" xr:uid="{611C3567-8F9E-4CE4-968B-68BA7CEE5594}">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16" authorId="0" shapeId="0" xr:uid="{BFB7880B-3C0E-4A71-87A0-9DBE74C22553}">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17" authorId="0" shapeId="0" xr:uid="{F39B387A-C9E0-4FCD-925D-03339F99351F}">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18" authorId="0" shapeId="0" xr:uid="{DE1712DD-092C-4CE1-8F53-0150C5F6A3AB}">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19" authorId="0" shapeId="0" xr:uid="{A4F4574A-E65A-49EB-B882-D2AEB9968F73}">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20" authorId="0" shapeId="0" xr:uid="{13CBFB8C-27CF-4565-950C-5E379C9DA642}">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21" authorId="0" shapeId="0" xr:uid="{8C79AC07-2B9C-435B-BA58-7EFAB030B9C7}">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22" authorId="0" shapeId="0" xr:uid="{16E01B61-83EA-4419-A01A-0AFBC82090EF}">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23" authorId="0" shapeId="0" xr:uid="{70429984-34C2-4341-B45C-92190295AB31}">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24" authorId="0" shapeId="0" xr:uid="{6BEF342F-5B85-4A38-9BCE-02C18E675FE0}">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25" authorId="0" shapeId="0" xr:uid="{21F5E0FA-707F-4BEF-9921-61A7EFC8A540}">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26" authorId="0" shapeId="0" xr:uid="{E5BC65B9-00EF-44A2-A0F8-D3D2FD3C0BA6}">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27" authorId="0" shapeId="0" xr:uid="{697D9D8E-1ACA-47CD-98ED-C0FD552C93DA}">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28" authorId="0" shapeId="0" xr:uid="{A1F7177F-F445-4EBA-80E6-7933BE2139EA}">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29" authorId="0" shapeId="0" xr:uid="{D6DF4389-7C9F-4BC7-8B6C-EA19A19FB255}">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30" authorId="0" shapeId="0" xr:uid="{6ED14C2B-F75A-45F6-B504-39ED31469066}">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31" authorId="0" shapeId="0" xr:uid="{B2073730-9511-4EDD-8A03-185A45849061}">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P332" authorId="0" shapeId="0" xr:uid="{3CA92178-B118-4F68-BC26-4BF62FCD4B89}">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Q332" authorId="0" shapeId="0" xr:uid="{6FDFA10E-C92B-4178-A1A1-59EB06918089}">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B353" authorId="0" shapeId="0" xr:uid="{5E2A2834-02E5-4821-80E4-F5D1F4A4D9DA}">
      <text>
        <r>
          <rPr>
            <sz val="9"/>
            <color indexed="81"/>
            <rFont val="Tahoma"/>
            <family val="2"/>
          </rPr>
          <t xml:space="preserve">Name of the platform that collects the tourist tax for you and undertakes to pay it directly to Communauté de Communes du Pays de Lamastre + AMOUNT received by the platform.
</t>
        </r>
        <r>
          <rPr>
            <i/>
            <u/>
            <sz val="9"/>
            <color indexed="81"/>
            <rFont val="Tahoma"/>
            <family val="2"/>
          </rPr>
          <t>Do not enter anything if</t>
        </r>
        <r>
          <rPr>
            <i/>
            <sz val="9"/>
            <color indexed="81"/>
            <rFont val="Tahoma"/>
            <family val="2"/>
          </rPr>
          <t xml:space="preserve"> the platform gives you the amount collected for you to donate to Communauté de Communes du Pays de Lamastre.</t>
        </r>
      </text>
    </comment>
    <comment ref="H354" authorId="0" shapeId="0" xr:uid="{A43E90D3-9CB6-415A-8729-1CF860F91088}">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55" authorId="0" shapeId="0" xr:uid="{FE553011-3845-4F86-8EF9-16A840CB89AA}">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56" authorId="0" shapeId="0" xr:uid="{513F4B79-BA10-4DC7-98C3-2225BB3E7FFD}">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57" authorId="0" shapeId="0" xr:uid="{224A8B73-5594-4612-9D61-C7A302C85AB1}">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58" authorId="0" shapeId="0" xr:uid="{61DA7A36-A8A8-45DE-B85D-A8B173B1F5B2}">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59" authorId="0" shapeId="0" xr:uid="{03B8AD46-B11D-45BC-9C12-BD6A28249B15}">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60" authorId="0" shapeId="0" xr:uid="{4C9F0BC8-DB39-4D4C-9900-554DD78D5145}">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61" authorId="0" shapeId="0" xr:uid="{D397DDFF-DC90-4B3C-BA63-F368D5605E44}">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62" authorId="0" shapeId="0" xr:uid="{99A77A4B-9E3D-4C20-AA01-E3F4AA9FD7DA}">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63" authorId="0" shapeId="0" xr:uid="{A2E83E44-79C7-4E5B-A740-D1FDA694C470}">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64" authorId="0" shapeId="0" xr:uid="{6374C430-725C-4D6A-8AD8-A8A2D86E19C1}">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65" authorId="0" shapeId="0" xr:uid="{95C3B18A-F7F8-43A1-A600-722223C5DFA9}">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66" authorId="0" shapeId="0" xr:uid="{3E22916F-C992-4FC4-968C-1F3F6C0EB732}">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67" authorId="0" shapeId="0" xr:uid="{C0833142-584A-4CB5-89EF-BF9F4DFF54AA}">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68" authorId="0" shapeId="0" xr:uid="{9944708B-BEA1-4F9B-A3D5-D8ED65D78C7F}">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69" authorId="0" shapeId="0" xr:uid="{99B4A630-06C4-49E1-BA27-AA980D61134B}">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70" authorId="0" shapeId="0" xr:uid="{BEF35AFD-2513-41F2-BC80-990D6ECB389B}">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71" authorId="0" shapeId="0" xr:uid="{D874F4B0-6E68-4833-BBF8-2EBD49E947C6}">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72" authorId="0" shapeId="0" xr:uid="{20BF4317-4018-463E-A775-AE3743C43E33}">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73" authorId="0" shapeId="0" xr:uid="{77B65F6A-1E50-402C-A4F3-AC2749C3EFF5}">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74" authorId="0" shapeId="0" xr:uid="{97A7529E-9759-40E8-A895-B51791AB8ED8}">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75" authorId="0" shapeId="0" xr:uid="{4F419CD2-17EC-402B-AA36-4096130B13EB}">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376" authorId="0" shapeId="0" xr:uid="{D1B1FF6E-08C4-4BEB-B972-8D6D6ED4581A}">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P377" authorId="0" shapeId="0" xr:uid="{3C75625F-7A32-42F6-B287-F28144CB3D2E}">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Q377" authorId="0" shapeId="0" xr:uid="{AADE3999-782B-47D2-B423-FDCF4F39D514}">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B398" authorId="0" shapeId="0" xr:uid="{EC2DA2E4-B86C-44A2-97AC-DA8476611B1E}">
      <text>
        <r>
          <rPr>
            <sz val="9"/>
            <color indexed="81"/>
            <rFont val="Tahoma"/>
            <family val="2"/>
          </rPr>
          <t xml:space="preserve">Name of the platform that collects the tourist tax for you and undertakes to pay it directly to Communauté de Communes du Pays de Lamastre + AMOUNT received by the platform.
</t>
        </r>
        <r>
          <rPr>
            <i/>
            <u/>
            <sz val="9"/>
            <color indexed="81"/>
            <rFont val="Tahoma"/>
            <family val="2"/>
          </rPr>
          <t>Do not enter anything if</t>
        </r>
        <r>
          <rPr>
            <i/>
            <sz val="9"/>
            <color indexed="81"/>
            <rFont val="Tahoma"/>
            <family val="2"/>
          </rPr>
          <t xml:space="preserve"> the platform gives you the amount collected for you to donate to Communauté de Communes du Pays de Lamastre.</t>
        </r>
      </text>
    </comment>
    <comment ref="H399" authorId="0" shapeId="0" xr:uid="{2E5BBA91-B66B-43B8-9E25-FDB9393F8934}">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400" authorId="0" shapeId="0" xr:uid="{BAB65376-C310-4B6D-ABA9-C8CC9607DEFF}">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401" authorId="0" shapeId="0" xr:uid="{70CE9638-9BB8-4BB1-A40E-B7B607D4CD9D}">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402" authorId="0" shapeId="0" xr:uid="{0E03F262-B40B-4127-A0C7-570DDC9BF3EC}">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403" authorId="0" shapeId="0" xr:uid="{BAD50694-962F-4894-8C07-0E0C9A3F5953}">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404" authorId="0" shapeId="0" xr:uid="{F36B95F2-7B3C-485E-831F-7AF9846277EB}">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405" authorId="0" shapeId="0" xr:uid="{B51C2A2A-47C7-44C9-AF57-73B9606C53F7}">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406" authorId="0" shapeId="0" xr:uid="{B5A0B10E-A71F-491D-8C4B-F3737D1C97EB}">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407" authorId="0" shapeId="0" xr:uid="{45BDB056-9BBF-4872-83C5-B0691CB2A837}">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408" authorId="0" shapeId="0" xr:uid="{D8AB247C-69C3-4A39-A191-A13438147F93}">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409" authorId="0" shapeId="0" xr:uid="{9EDC4D5F-1BB7-4E0C-A055-E20039B475A1}">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410" authorId="0" shapeId="0" xr:uid="{61C0DF2E-6200-4DE3-9BAF-302686EA619C}">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411" authorId="0" shapeId="0" xr:uid="{131121B4-57E8-45E8-8501-E39171A2FE6A}">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412" authorId="0" shapeId="0" xr:uid="{74A0C07C-4CC1-4FB2-BE84-406B9642D2E6}">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413" authorId="0" shapeId="0" xr:uid="{5C1DA3CD-4006-4BEF-B274-317E2939FC5A}">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414" authorId="0" shapeId="0" xr:uid="{B456990F-FE66-4328-988C-F8F59A6793F4}">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415" authorId="0" shapeId="0" xr:uid="{321FB13E-4BFA-439B-9200-C87DF4619F13}">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416" authorId="0" shapeId="0" xr:uid="{858FABAB-FE79-4EBA-A28C-0DDBDEB879F0}">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417" authorId="0" shapeId="0" xr:uid="{FD4EDAD5-4EF7-4941-984B-CA19DFA74328}">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418" authorId="0" shapeId="0" xr:uid="{97FCE31A-5AF6-4C05-A586-872384FACC6B}">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419" authorId="0" shapeId="0" xr:uid="{0383EE35-67EF-4C4F-A693-EB17E7ACFE9D}">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420" authorId="0" shapeId="0" xr:uid="{B24629B5-BE1A-4DD0-BB9E-9F7007C544A7}">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421" authorId="0" shapeId="0" xr:uid="{3BF213C4-1266-4A07-B8DF-5A97BD732285}">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P422" authorId="0" shapeId="0" xr:uid="{290ADEAD-A65D-4AA8-9B52-C3709BE4F60A}">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Q422" authorId="0" shapeId="0" xr:uid="{A3068269-06E2-4CDE-A769-EE3E2A9F0EA3}">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B443" authorId="0" shapeId="0" xr:uid="{D9067C1E-2F51-4619-BD4E-8F0142A3F14B}">
      <text>
        <r>
          <rPr>
            <sz val="9"/>
            <color indexed="81"/>
            <rFont val="Tahoma"/>
            <family val="2"/>
          </rPr>
          <t xml:space="preserve">Name of the platform that collects the tourist tax for you and undertakes to pay it directly to Communauté de Communes du Pays de Lamastre + AMOUNT received by the platform.
</t>
        </r>
        <r>
          <rPr>
            <i/>
            <u/>
            <sz val="9"/>
            <color indexed="81"/>
            <rFont val="Tahoma"/>
            <family val="2"/>
          </rPr>
          <t>Do not enter anything if</t>
        </r>
        <r>
          <rPr>
            <i/>
            <sz val="9"/>
            <color indexed="81"/>
            <rFont val="Tahoma"/>
            <family val="2"/>
          </rPr>
          <t xml:space="preserve"> the platform gives you the amount collected for you to donate to Communauté de Communes du Pays de Lamastre.</t>
        </r>
      </text>
    </comment>
    <comment ref="H444" authorId="0" shapeId="0" xr:uid="{68164881-8AB8-4D4A-8CB3-1EF3E244BB83}">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445" authorId="0" shapeId="0" xr:uid="{9AF463A2-3085-4A29-A35E-684A0B69AD3E}">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446" authorId="0" shapeId="0" xr:uid="{9FC72B92-9C39-45E2-BC45-261BB100C4CA}">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447" authorId="0" shapeId="0" xr:uid="{E3C0320C-3B52-4ACD-A68A-AFD7CD7161A4}">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448" authorId="0" shapeId="0" xr:uid="{4BD3AD8E-7AFC-4A04-9FEA-4134C8848530}">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449" authorId="0" shapeId="0" xr:uid="{00BD12C4-8DEA-4312-B8A2-BCDA8A646714}">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450" authorId="0" shapeId="0" xr:uid="{E25B32A4-2C5F-4AAF-AF64-BC53B0202EDE}">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451" authorId="0" shapeId="0" xr:uid="{0F2EF524-6257-4F10-8C8A-DB759FC8E956}">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452" authorId="0" shapeId="0" xr:uid="{80B3EA2D-B8F3-40EC-82C7-DF5265030EFF}">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453" authorId="0" shapeId="0" xr:uid="{48CD3FA9-AD3B-4063-BD85-07F70CBE629C}">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454" authorId="0" shapeId="0" xr:uid="{3B8D3C62-AFB9-47F0-B236-8124F7F7DD31}">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455" authorId="0" shapeId="0" xr:uid="{13009B7A-CBA5-4D25-ADDF-462E01B48900}">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456" authorId="0" shapeId="0" xr:uid="{44AFBD94-E94B-48A8-A9ED-F218F34C9BAF}">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457" authorId="0" shapeId="0" xr:uid="{0DB41F6D-A269-48F6-BB15-3E088C0AB2C8}">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458" authorId="0" shapeId="0" xr:uid="{5E456FD8-AC58-4DCD-B025-69A51774C3CD}">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459" authorId="0" shapeId="0" xr:uid="{960DB5A1-8BBF-472D-BD73-B04AB42F5AB1}">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460" authorId="0" shapeId="0" xr:uid="{67A85F64-AAED-46D7-898A-D83F7EF2795A}">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461" authorId="0" shapeId="0" xr:uid="{6061C3CB-F4A6-4B80-9146-3E460A62A06C}">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462" authorId="0" shapeId="0" xr:uid="{8CC60F08-D9EC-4F51-B136-38D1E0F7B14C}">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463" authorId="0" shapeId="0" xr:uid="{E22071A2-C536-4D70-B23F-EDD063D84D80}">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464" authorId="0" shapeId="0" xr:uid="{E622A227-6956-4492-B74C-20349CC249CD}">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465" authorId="0" shapeId="0" xr:uid="{DC60F8BE-6098-4626-B683-62BD50DCA9A2}">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H466" authorId="0" shapeId="0" xr:uid="{DD8B31BB-9CA5-4A91-B780-7C0B12093832}">
      <text>
        <r>
          <rPr>
            <sz val="9"/>
            <color indexed="81"/>
            <rFont val="Tahoma"/>
            <family val="2"/>
          </rPr>
          <t>Ne rien saisir si votre hébergement est classé (en</t>
        </r>
        <r>
          <rPr>
            <b/>
            <sz val="9"/>
            <color indexed="81"/>
            <rFont val="Tahoma"/>
            <family val="2"/>
          </rPr>
          <t xml:space="preserve"> étoiles</t>
        </r>
        <r>
          <rPr>
            <sz val="9"/>
            <color indexed="81"/>
            <rFont val="Tahoma"/>
            <family val="2"/>
          </rPr>
          <t xml:space="preserve">) /
</t>
        </r>
        <r>
          <rPr>
            <i/>
            <sz val="9"/>
            <color indexed="81"/>
            <rFont val="Tahoma"/>
            <family val="2"/>
          </rPr>
          <t>Do not enter anything if your accommodation is classified (in stars)</t>
        </r>
      </text>
    </comment>
    <comment ref="P467" authorId="0" shapeId="0" xr:uid="{179DAC9E-D2B0-474B-B7BC-C84C9A73AED0}">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Q467" authorId="0" shapeId="0" xr:uid="{D56153C7-486B-4A43-9B72-2D1DFCABAD5A}">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Utilisateur</author>
  </authors>
  <commentList>
    <comment ref="B10" authorId="0" shapeId="0" xr:uid="{5CD794AA-E8DE-4622-985F-C4CE12E63EC0}">
      <text>
        <r>
          <rPr>
            <sz val="9"/>
            <color indexed="81"/>
            <rFont val="Tahoma"/>
            <family val="2"/>
          </rPr>
          <t xml:space="preserve">Name of the platform that collects the tourist tax for you and undertakes to pay it directly to Communauté de Communes du Pays de Lamastre.
</t>
        </r>
        <r>
          <rPr>
            <i/>
            <sz val="9"/>
            <color indexed="81"/>
            <rFont val="Tahoma"/>
            <family val="2"/>
          </rPr>
          <t>Do not enter anything if the platform gives you the amount collected for you to donate to Communauté de Communes du Pays de Lamastre.</t>
        </r>
      </text>
    </comment>
    <comment ref="C10" authorId="0" shapeId="0" xr:uid="{6C2D4EC2-C7F2-44F3-99F1-4E64C584FB12}">
      <text>
        <r>
          <rPr>
            <sz val="9"/>
            <color indexed="81"/>
            <rFont val="Tahoma"/>
            <family val="2"/>
          </rPr>
          <t>To help you in your follow-up, you can enter the names of your rooms here.</t>
        </r>
      </text>
    </comment>
    <comment ref="B14" authorId="0" shapeId="0" xr:uid="{146B6067-2516-4097-A634-79234B328F9E}">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5" authorId="0" shapeId="0" xr:uid="{7D102D6D-B752-4EEE-B887-A9563913167B}">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6" authorId="0" shapeId="0" xr:uid="{9319C6C7-3A74-4483-8C7D-688D348FDF6D}">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7" authorId="0" shapeId="0" xr:uid="{20B355B9-503B-4642-A0BE-C4390EDFACAA}">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8" authorId="0" shapeId="0" xr:uid="{803843CF-22D0-422E-B172-F0A066B332E4}">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9" authorId="0" shapeId="0" xr:uid="{E79E2BE4-0540-468F-9811-E796DAB17668}">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0" authorId="0" shapeId="0" xr:uid="{0C0F9936-095B-4DEE-BC77-2A7F54C0517B}">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1" authorId="0" shapeId="0" xr:uid="{83DE7130-38CF-48C0-B31D-55AD0ECEEFD7}">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2" authorId="0" shapeId="0" xr:uid="{01ADDA34-223C-4531-9396-B7BAF710B6E1}">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3" authorId="0" shapeId="0" xr:uid="{04C55EB0-B510-418E-91AD-19C9EC25D413}">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4" authorId="0" shapeId="0" xr:uid="{24B087CA-185B-4594-BA24-EE0ED2624FC7}">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5" authorId="0" shapeId="0" xr:uid="{484FD8B6-61BB-42FA-9843-F8CCE895B2AC}">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6" authorId="0" shapeId="0" xr:uid="{DD278B1C-9DD0-4DDC-8B75-037F6945AD82}">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7" authorId="0" shapeId="0" xr:uid="{AD71A6CB-6C65-4CBC-A5CE-E57D29EF4E62}">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8" authorId="0" shapeId="0" xr:uid="{F061401A-3352-4C91-9ACF-8916B4825FCD}">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9" authorId="0" shapeId="0" xr:uid="{7AE93EEC-D2B4-4236-AC82-B50C7A0AA919}">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0" authorId="0" shapeId="0" xr:uid="{9C9EA959-3A83-4126-BBFD-158EA2FFC4D5}">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1" authorId="0" shapeId="0" xr:uid="{0079BF50-5CC9-4944-8A98-870D0EED2A1A}">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2" authorId="0" shapeId="0" xr:uid="{33D5FBD3-2782-44BF-97F0-48024C033374}">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3" authorId="0" shapeId="0" xr:uid="{23226FB6-92AE-443C-92BD-8ACEB1D13386}">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4" authorId="0" shapeId="0" xr:uid="{75713BB9-7F6D-42B2-BA6E-405E3380946D}">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5" authorId="0" shapeId="0" xr:uid="{2F763687-D747-4D6B-8670-EFB39CCE56A9}">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6" authorId="0" shapeId="0" xr:uid="{D53FC04A-6E15-4BDD-A52D-39182824F51E}">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7" authorId="0" shapeId="0" xr:uid="{CA6B0D1F-C0BD-4941-B30D-2AC73787A87A}">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8" authorId="0" shapeId="0" xr:uid="{CDF640A6-7841-4C56-BC39-2BAF5383585F}">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M39" authorId="0" shapeId="0" xr:uid="{E5F02720-457F-4523-9DED-001E7353883B}">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B52" authorId="0" shapeId="0" xr:uid="{8122FE70-CF94-4250-BC14-423C3A34476B}">
      <text>
        <r>
          <rPr>
            <sz val="9"/>
            <color indexed="81"/>
            <rFont val="Tahoma"/>
            <family val="2"/>
          </rPr>
          <t xml:space="preserve">Name of the platform that collects the tourist tax for you and undertakes to pay it directly to Communauté de Communes du Pays de Lamastre.
</t>
        </r>
        <r>
          <rPr>
            <i/>
            <sz val="9"/>
            <color indexed="81"/>
            <rFont val="Tahoma"/>
            <family val="2"/>
          </rPr>
          <t>Do not enter anything if the platform gives you the amount collected for you to donate to Communauté de Communes du Pays de Lamastre.</t>
        </r>
      </text>
    </comment>
    <comment ref="C52" authorId="0" shapeId="0" xr:uid="{04D95392-B0B1-4280-9653-77E32D448AA1}">
      <text>
        <r>
          <rPr>
            <sz val="9"/>
            <color indexed="81"/>
            <rFont val="Tahoma"/>
            <family val="2"/>
          </rPr>
          <t>To help you in your follow-up, you can enter the names of your rooms here.</t>
        </r>
      </text>
    </comment>
    <comment ref="B53" authorId="0" shapeId="0" xr:uid="{CCE6CCED-A6D7-4F3D-B05B-7573A1AA474D}">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54" authorId="0" shapeId="0" xr:uid="{6CEB6B76-06D2-478D-BDF9-3AB9A6B9E9C4}">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55" authorId="0" shapeId="0" xr:uid="{943B4146-3E0D-46AC-845A-34E3A4F5A161}">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56" authorId="0" shapeId="0" xr:uid="{ED5E21CB-378F-412B-8D38-A817370BFCD7}">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57" authorId="0" shapeId="0" xr:uid="{6FE58A64-629E-4596-AA67-1F4EE86F4A74}">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58" authorId="0" shapeId="0" xr:uid="{8B38B4AA-5777-4884-AD3C-5B1DAF2A12C5}">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59" authorId="0" shapeId="0" xr:uid="{83342EEB-633A-475A-8F25-2E80D4B3F2A3}">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60" authorId="0" shapeId="0" xr:uid="{C9372696-FFDC-452B-9BD0-62789151011B}">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61" authorId="0" shapeId="0" xr:uid="{BBD0CC37-A7D7-4551-831F-15423C801F12}">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62" authorId="0" shapeId="0" xr:uid="{A45C8A2F-86F3-4744-A655-D819DD0ACA1E}">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63" authorId="0" shapeId="0" xr:uid="{1AF08E14-A27E-4519-A348-8F265511CC4F}">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64" authorId="0" shapeId="0" xr:uid="{E98EF920-E58D-45F1-850C-F446C57A3F1A}">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65" authorId="0" shapeId="0" xr:uid="{0B0417C9-9E8E-4865-869E-A3F00DE22261}">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66" authorId="0" shapeId="0" xr:uid="{6BB25919-13E2-4608-B27E-FB84AC2D21FA}">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67" authorId="0" shapeId="0" xr:uid="{285B97A8-4131-4B9C-9052-A07E4912C503}">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68" authorId="0" shapeId="0" xr:uid="{D3D1D281-2F8E-4FEB-8C5B-A6F773EF8DE9}">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69" authorId="0" shapeId="0" xr:uid="{CB4977D7-A735-4F5B-AE85-35D22FDDC1E3}">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70" authorId="0" shapeId="0" xr:uid="{DDC67343-A5A1-4A33-820A-2A55B368143D}">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71" authorId="0" shapeId="0" xr:uid="{46455463-F770-4820-B817-3A2A2AB33CF3}">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72" authorId="0" shapeId="0" xr:uid="{FA9D0A74-EB6A-4D63-AB5C-FA360E404112}">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73" authorId="0" shapeId="0" xr:uid="{A062455F-42C7-4212-BA68-FF5FD7BBA13E}">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74" authorId="0" shapeId="0" xr:uid="{ADE4CEEB-90DE-4AC9-AEDB-54A37CD2C772}">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75" authorId="0" shapeId="0" xr:uid="{6F0C488E-8C72-445B-B371-D4A99CA7A055}">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76" authorId="0" shapeId="0" xr:uid="{389D6AB0-14EA-477C-A39A-1AF2D663099F}">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77" authorId="0" shapeId="0" xr:uid="{38B73AA5-0ABF-4C7E-A200-E1BD12A03899}">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78" authorId="0" shapeId="0" xr:uid="{87699DA9-CEFC-450D-8CA5-D7E71DCE516B}">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79" authorId="0" shapeId="0" xr:uid="{C5B5CD31-499A-40BB-964F-8CD299F075E9}">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80" authorId="0" shapeId="0" xr:uid="{7DD01F5E-B726-41D6-9029-6CA9548A6952}">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81" authorId="0" shapeId="0" xr:uid="{5D166F18-7F7E-4AC1-905F-3485642A317C}">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82" authorId="0" shapeId="0" xr:uid="{D36D1DA7-F50E-47FB-A885-6DC9E304656D}">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M83" authorId="0" shapeId="0" xr:uid="{0BDEB78E-670B-443C-B7F5-FA6245BA416C}">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B94" authorId="0" shapeId="0" xr:uid="{15F26C20-BAE4-4C41-840B-EECB6DFF0BCC}">
      <text>
        <r>
          <rPr>
            <sz val="9"/>
            <color indexed="81"/>
            <rFont val="Tahoma"/>
            <family val="2"/>
          </rPr>
          <t xml:space="preserve">Name of the platform that collects the tourist tax for you and undertakes to pay it directly to Communauté de Communes du Pays de Lamastre.
</t>
        </r>
        <r>
          <rPr>
            <i/>
            <sz val="9"/>
            <color indexed="81"/>
            <rFont val="Tahoma"/>
            <family val="2"/>
          </rPr>
          <t>Do not enter anything if the platform gives you the amount collected for you to donate to Communauté de Communes du Pays de Lamastre.</t>
        </r>
      </text>
    </comment>
    <comment ref="C94" authorId="0" shapeId="0" xr:uid="{32675B21-7CE9-4D59-B470-BF9B44C414B0}">
      <text>
        <r>
          <rPr>
            <sz val="9"/>
            <color indexed="81"/>
            <rFont val="Tahoma"/>
            <family val="2"/>
          </rPr>
          <t>To help you in your follow-up, you can enter the names of your rooms here.</t>
        </r>
      </text>
    </comment>
    <comment ref="B95" authorId="0" shapeId="0" xr:uid="{96EFE278-62CE-40AF-B8C3-93DAD64DD279}">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96" authorId="0" shapeId="0" xr:uid="{644ECCEE-DAEE-44A7-81B3-4525D7F8159A}">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97" authorId="0" shapeId="0" xr:uid="{D010BD3F-FCEF-40B5-A224-FB6E70C0FE83}">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98" authorId="0" shapeId="0" xr:uid="{0F17A3AD-E12C-4E43-99DE-15DEFB4F5EBC}">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99" authorId="0" shapeId="0" xr:uid="{8820ABAD-3252-489A-B651-DD15C22ECB4B}">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00" authorId="0" shapeId="0" xr:uid="{87134331-998C-49F6-B0F2-0A21EEEEF6FA}">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01" authorId="0" shapeId="0" xr:uid="{EBA76D37-9BB9-474E-985A-64967E068AA9}">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02" authorId="0" shapeId="0" xr:uid="{11FE0283-D07F-4BF1-BC28-FB1E8846B798}">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03" authorId="0" shapeId="0" xr:uid="{E36383FC-C862-4B69-A54E-875014DD8E14}">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04" authorId="0" shapeId="0" xr:uid="{00111D96-0578-4884-BDC0-D5365A8710D4}">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05" authorId="0" shapeId="0" xr:uid="{20591CEC-3DCB-4B6B-8280-C8ECF884BF1B}">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06" authorId="0" shapeId="0" xr:uid="{353D2366-6013-4B47-A0D6-B64BBD73F1A5}">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07" authorId="0" shapeId="0" xr:uid="{7E7E31D9-54E1-4D62-BE3A-F249B3A0E199}">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08" authorId="0" shapeId="0" xr:uid="{2DE10E9A-1A3E-4B85-AAA1-23EA9C17B311}">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09" authorId="0" shapeId="0" xr:uid="{F4392206-421D-4EEF-B582-02FD12E12E95}">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10" authorId="0" shapeId="0" xr:uid="{48F74D8C-5243-4716-BB3A-9D6F8B7DAA89}">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11" authorId="0" shapeId="0" xr:uid="{1C89FFAC-1A42-42AE-92FD-A132C0B845BA}">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12" authorId="0" shapeId="0" xr:uid="{79F93F11-9106-4952-9A25-09E2611E1A78}">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13" authorId="0" shapeId="0" xr:uid="{1D2E09A6-3664-423E-B04F-7690A0FE3610}">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14" authorId="0" shapeId="0" xr:uid="{D5661009-76DC-4D5E-B9C0-B728B53D30BD}">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15" authorId="0" shapeId="0" xr:uid="{AC93306D-0DD4-487E-AC59-76BB85FF7325}">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16" authorId="0" shapeId="0" xr:uid="{A0D49E11-5A04-4F07-9FF1-D8599AC0CF45}">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17" authorId="0" shapeId="0" xr:uid="{EF60D545-F10F-45F2-A3CF-3A87D7037301}">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18" authorId="0" shapeId="0" xr:uid="{D96BB971-F6B6-46BC-8BDB-4934FA488D8B}">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19" authorId="0" shapeId="0" xr:uid="{9952828C-6F4B-4D36-9803-3FE18635131E}">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20" authorId="0" shapeId="0" xr:uid="{E7623D37-E98C-4CC9-8288-836B3C9155CE}">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21" authorId="0" shapeId="0" xr:uid="{7377AF66-3D51-4BBF-8927-840351ADF5FD}">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22" authorId="0" shapeId="0" xr:uid="{01381497-7FD1-498A-A725-8E28992A7379}">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23" authorId="0" shapeId="0" xr:uid="{EFBD3DC0-CD7A-412E-90AA-96E73DD6AD35}">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24" authorId="0" shapeId="0" xr:uid="{4677C676-B6F6-409D-9B65-6593FD2F8283}">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M125" authorId="0" shapeId="0" xr:uid="{3F73128A-1AEB-4359-B316-E170C16AB8F4}">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B136" authorId="0" shapeId="0" xr:uid="{976AE68F-C16E-4D22-A7D8-D66DD17577FB}">
      <text>
        <r>
          <rPr>
            <sz val="9"/>
            <color indexed="81"/>
            <rFont val="Tahoma"/>
            <family val="2"/>
          </rPr>
          <t xml:space="preserve">Name of the platform that collects the tourist tax for you and undertakes to pay it directly to Communauté de Communes du Pays de Lamastre.
</t>
        </r>
        <r>
          <rPr>
            <i/>
            <sz val="9"/>
            <color indexed="81"/>
            <rFont val="Tahoma"/>
            <family val="2"/>
          </rPr>
          <t>Do not enter anything if the platform gives you the amount collected for you to donate to Communauté de Communes du Pays de Lamastre.</t>
        </r>
      </text>
    </comment>
    <comment ref="C136" authorId="0" shapeId="0" xr:uid="{42B7845F-73C8-46DB-89F2-113A6B3ED15F}">
      <text>
        <r>
          <rPr>
            <sz val="9"/>
            <color indexed="81"/>
            <rFont val="Tahoma"/>
            <family val="2"/>
          </rPr>
          <t>To help you in your follow-up, you can enter the names of your rooms here.</t>
        </r>
      </text>
    </comment>
    <comment ref="B137" authorId="0" shapeId="0" xr:uid="{AC02796F-AB7F-4685-890B-81B672CF2232}">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38" authorId="0" shapeId="0" xr:uid="{B9563000-0D0E-4B77-BFCD-2E19E99EAD86}">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39" authorId="0" shapeId="0" xr:uid="{2824B918-2031-472C-AF81-82456F1825CF}">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40" authorId="0" shapeId="0" xr:uid="{98B42363-FE00-4872-B1AC-B94F41610978}">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41" authorId="0" shapeId="0" xr:uid="{AD735632-4ED2-4619-85F5-8A742BAF0B19}">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42" authorId="0" shapeId="0" xr:uid="{667F7BCB-1ACC-418B-994F-2B3BF888F83F}">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43" authorId="0" shapeId="0" xr:uid="{A32224FC-C3D7-4CAD-B01D-FA492A867A76}">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44" authorId="0" shapeId="0" xr:uid="{70F3E9AD-53E9-4957-B511-6C76EFFFA6B1}">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45" authorId="0" shapeId="0" xr:uid="{D81FD8C4-7403-485E-BCD2-A299E797C688}">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46" authorId="0" shapeId="0" xr:uid="{5310A473-9878-4EA4-ABEE-CE4AEE6EB891}">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47" authorId="0" shapeId="0" xr:uid="{9FAD350F-082A-4FB4-9069-E830AADCA63E}">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48" authorId="0" shapeId="0" xr:uid="{972124CD-7A9E-4EF3-8ADF-BBE64AFF5660}">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49" authorId="0" shapeId="0" xr:uid="{1DA19A1E-692B-4651-B96D-AE881839D3CF}">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50" authorId="0" shapeId="0" xr:uid="{E26317A8-896A-451A-A10F-4F896EBF388E}">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51" authorId="0" shapeId="0" xr:uid="{16B5CCF0-69BD-49F8-92A4-C4E2B9698902}">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52" authorId="0" shapeId="0" xr:uid="{98E62C95-A2C5-43C8-973A-1ED8E6FFC953}">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53" authorId="0" shapeId="0" xr:uid="{10E0CF47-49EF-4F2E-A4D2-17BFC94B5DCC}">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54" authorId="0" shapeId="0" xr:uid="{84F6FA59-381A-493E-9E1E-15CFEAA4BDB5}">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55" authorId="0" shapeId="0" xr:uid="{B71F4C97-C578-4B43-BFAE-DC1DDA4CA90F}">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56" authorId="0" shapeId="0" xr:uid="{B8C131ED-A66D-4FE1-801F-EBCDC0113F53}">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57" authorId="0" shapeId="0" xr:uid="{F4348479-1494-45BB-A97E-9F73D97E8B2C}">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58" authorId="0" shapeId="0" xr:uid="{A85C7A4D-1598-4332-8ADA-C76A71669B53}">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59" authorId="0" shapeId="0" xr:uid="{6FC7AECE-D599-4B78-8912-325949626B8E}">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60" authorId="0" shapeId="0" xr:uid="{E15F6B04-350B-42D0-A726-0DC7219CFEC8}">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61" authorId="0" shapeId="0" xr:uid="{1B10CEE7-D437-49C1-BE2F-253E386716DC}">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62" authorId="0" shapeId="0" xr:uid="{3278BEA5-642B-45C2-8408-152AD466376C}">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63" authorId="0" shapeId="0" xr:uid="{9996BA2C-E90E-454E-B1AA-3DE9393DDA9E}">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64" authorId="0" shapeId="0" xr:uid="{126794CC-E526-44F9-9162-64469231C4CE}">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65" authorId="0" shapeId="0" xr:uid="{1B265C08-B362-4DD0-9B21-333867466F37}">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66" authorId="0" shapeId="0" xr:uid="{56D60C94-721F-42D5-878A-01C9E87029E8}">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M167" authorId="0" shapeId="0" xr:uid="{AE14294C-3716-45AD-8808-24CDA151A595}">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B178" authorId="0" shapeId="0" xr:uid="{D6BE8A61-1F96-4331-8152-AD7D711DA5DA}">
      <text>
        <r>
          <rPr>
            <sz val="9"/>
            <color indexed="81"/>
            <rFont val="Tahoma"/>
            <family val="2"/>
          </rPr>
          <t xml:space="preserve">Name of the platform that collects the tourist tax for you and undertakes to pay it directly to Communauté de Communes du Pays de Lamastre.
</t>
        </r>
        <r>
          <rPr>
            <i/>
            <sz val="9"/>
            <color indexed="81"/>
            <rFont val="Tahoma"/>
            <family val="2"/>
          </rPr>
          <t>Do not enter anything if the platform gives you the amount collected for you to donate to Communauté de Communes du Pays de Lamastre.</t>
        </r>
      </text>
    </comment>
    <comment ref="C178" authorId="0" shapeId="0" xr:uid="{38EAB15B-EC73-4146-A1C8-A5CB6AC31F04}">
      <text>
        <r>
          <rPr>
            <sz val="9"/>
            <color indexed="81"/>
            <rFont val="Tahoma"/>
            <family val="2"/>
          </rPr>
          <t>To help you in your follow-up, you can enter the names of your rooms here.</t>
        </r>
      </text>
    </comment>
    <comment ref="B179" authorId="0" shapeId="0" xr:uid="{227ED26B-D4F9-4FD2-9994-6BB928794474}">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80" authorId="0" shapeId="0" xr:uid="{0BE3AB00-B563-4A11-B62D-F05E7CFCB399}">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81" authorId="0" shapeId="0" xr:uid="{87AEDED6-B282-4389-B1C5-0AD8A42B9EED}">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82" authorId="0" shapeId="0" xr:uid="{F2BD09D5-937D-4879-AEC1-21FAEC54F027}">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83" authorId="0" shapeId="0" xr:uid="{CB374CFE-BA6D-4A4C-9FEE-91408DF1E035}">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84" authorId="0" shapeId="0" xr:uid="{F911462E-78FB-4C47-86D0-DD314DD522C4}">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85" authorId="0" shapeId="0" xr:uid="{45130804-15B3-437B-A60D-21F1C28E1C80}">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86" authorId="0" shapeId="0" xr:uid="{5A502F00-7179-43D0-A184-9F56F43BE69D}">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87" authorId="0" shapeId="0" xr:uid="{4A9470D2-F19B-46D2-9972-A4C0E10F3CB1}">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88" authorId="0" shapeId="0" xr:uid="{0F9E9105-DD15-4E29-B004-C176AF2CDD62}">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89" authorId="0" shapeId="0" xr:uid="{4E8AF1C5-EC32-4A81-9BBB-E04D575FDD1C}">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90" authorId="0" shapeId="0" xr:uid="{03C9947D-CE67-4110-AC8F-3F6C47F250E5}">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91" authorId="0" shapeId="0" xr:uid="{FC2DA8D1-AF35-4010-8FC8-4CD656F6086C}">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92" authorId="0" shapeId="0" xr:uid="{3E4D6176-9E0F-46DC-9B10-23DF872E8AFA}">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93" authorId="0" shapeId="0" xr:uid="{984DD921-A820-47EE-BD59-D02B571B13B0}">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94" authorId="0" shapeId="0" xr:uid="{A26C085A-EE6D-4279-A32A-A3209B1CC47B}">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95" authorId="0" shapeId="0" xr:uid="{3E57C5EB-DA27-43D0-B953-856C22681E66}">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96" authorId="0" shapeId="0" xr:uid="{034A2673-294F-4B82-A037-05E8F0042D16}">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97" authorId="0" shapeId="0" xr:uid="{00EA47CC-1E33-4076-B174-CB3C1E5E7BBD}">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98" authorId="0" shapeId="0" xr:uid="{3939C630-6A35-4E50-B8A5-1D499A7581AD}">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199" authorId="0" shapeId="0" xr:uid="{616E7149-6F8B-4FC9-970E-9BD0221E18DB}">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00" authorId="0" shapeId="0" xr:uid="{54315BE4-04FD-4689-9A37-4D86F7C60962}">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01" authorId="0" shapeId="0" xr:uid="{C188A282-1302-428A-97A0-7295F5BA04F8}">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02" authorId="0" shapeId="0" xr:uid="{3B84C77A-090F-4C7A-960D-5171CB8527F1}">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03" authorId="0" shapeId="0" xr:uid="{835456AD-E898-4C20-A61E-CC236B006E83}">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04" authorId="0" shapeId="0" xr:uid="{08FAF65B-ACB1-433D-BD62-6F8EDCEAF6AB}">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05" authorId="0" shapeId="0" xr:uid="{376353FD-32B5-42C3-A669-E509863F215A}">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06" authorId="0" shapeId="0" xr:uid="{B0220C16-EE4C-438E-B374-A4AFF60707CA}">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07" authorId="0" shapeId="0" xr:uid="{556374F0-837B-48F6-B1F8-D06F41CA2661}">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08" authorId="0" shapeId="0" xr:uid="{9010B951-6644-49EA-922B-7F51529EE47A}">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M209" authorId="0" shapeId="0" xr:uid="{367F4FB8-8ADB-47AB-8334-C903FB19BEB3}">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B220" authorId="0" shapeId="0" xr:uid="{C0D2A306-221F-4A8A-BA1D-814676B6D73F}">
      <text>
        <r>
          <rPr>
            <sz val="9"/>
            <color indexed="81"/>
            <rFont val="Tahoma"/>
            <family val="2"/>
          </rPr>
          <t xml:space="preserve">Name of the platform that collects the tourist tax for you and undertakes to pay it directly to Communauté de Communes du Pays de Lamastre.
</t>
        </r>
        <r>
          <rPr>
            <i/>
            <sz val="9"/>
            <color indexed="81"/>
            <rFont val="Tahoma"/>
            <family val="2"/>
          </rPr>
          <t>Do not enter anything if the platform gives you the amount collected for you to donate to Communauté de Communes du Pays de Lamastre.</t>
        </r>
      </text>
    </comment>
    <comment ref="C220" authorId="0" shapeId="0" xr:uid="{B5520388-5248-469B-AE64-710CB8AA86EB}">
      <text>
        <r>
          <rPr>
            <sz val="9"/>
            <color indexed="81"/>
            <rFont val="Tahoma"/>
            <family val="2"/>
          </rPr>
          <t>To help you in your follow-up, you can enter the names of your rooms here.</t>
        </r>
      </text>
    </comment>
    <comment ref="B221" authorId="0" shapeId="0" xr:uid="{DEEAD921-F460-4D59-A552-3A3CA3559F17}">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22" authorId="0" shapeId="0" xr:uid="{8483A116-A270-4E52-B03D-02A09C351C7C}">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23" authorId="0" shapeId="0" xr:uid="{9F59E6BD-79C6-4116-8881-0B376DE9923C}">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24" authorId="0" shapeId="0" xr:uid="{ED09AF5B-4967-4977-BA14-FA5F02C05F96}">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25" authorId="0" shapeId="0" xr:uid="{AD82C177-D2B6-460D-8D3F-E5CA1C8CFA16}">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26" authorId="0" shapeId="0" xr:uid="{B1432415-FD43-4332-926E-D976B11E40AF}">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27" authorId="0" shapeId="0" xr:uid="{A6313C57-6EC9-4150-B67D-44CF83CC2E76}">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28" authorId="0" shapeId="0" xr:uid="{E347F6ED-B97B-43F9-BDBF-8474C29D968C}">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29" authorId="0" shapeId="0" xr:uid="{4D35E221-DC06-4EDF-B565-449A7C0DD979}">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30" authorId="0" shapeId="0" xr:uid="{6F1F94EC-D56F-4ADB-BEE8-42AA3B4FF4B4}">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31" authorId="0" shapeId="0" xr:uid="{1DB1C538-A4D5-4F00-B883-FF42C6F45E6E}">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32" authorId="0" shapeId="0" xr:uid="{CA5BD956-04B2-4FDA-957E-3E5661635346}">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33" authorId="0" shapeId="0" xr:uid="{AA0500DF-0CE4-4F59-A2FF-76DB3C4E0104}">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34" authorId="0" shapeId="0" xr:uid="{5561864A-7448-4DD3-9475-3EC9D011991B}">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35" authorId="0" shapeId="0" xr:uid="{1FE4B049-15A8-4A09-A582-BCA991B0A2A8}">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36" authorId="0" shapeId="0" xr:uid="{A57E4257-1635-4186-82AA-A5C7BB122FAF}">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37" authorId="0" shapeId="0" xr:uid="{DE101A95-10B3-4A5F-9B1C-28C9FCFE1FFB}">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38" authorId="0" shapeId="0" xr:uid="{35191798-E941-4F19-B9F7-191B1D30E923}">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39" authorId="0" shapeId="0" xr:uid="{276C0BA1-DBE3-4EFA-AD77-7ADAD5CEC716}">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40" authorId="0" shapeId="0" xr:uid="{F0AC52DB-DA67-4735-85BB-7C28F460C589}">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41" authorId="0" shapeId="0" xr:uid="{EF3CDD01-6AA9-4A97-B4B7-D649FEDFE503}">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42" authorId="0" shapeId="0" xr:uid="{B72777EE-9BFA-442A-BC9C-520D36F75B16}">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43" authorId="0" shapeId="0" xr:uid="{8521D963-BEB4-43F3-9825-136E1C9AFD33}">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44" authorId="0" shapeId="0" xr:uid="{4D25EC0D-C0AD-411B-82EB-E6AE17E1691E}">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45" authorId="0" shapeId="0" xr:uid="{CB7EBC35-0103-4B79-8488-4A61C4ED29C4}">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46" authorId="0" shapeId="0" xr:uid="{4435648B-140E-4EE7-BC4F-2477CE06CC00}">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47" authorId="0" shapeId="0" xr:uid="{66B4D7D7-FE03-4B9A-987B-02A7DB771056}">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48" authorId="0" shapeId="0" xr:uid="{C12CE3CF-3928-413E-A900-533729EA52BA}">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49" authorId="0" shapeId="0" xr:uid="{CED5091F-6C69-4DFF-A29A-41B0DF2857D8}">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50" authorId="0" shapeId="0" xr:uid="{19961078-675C-4D08-A7E1-0EE49AD7604F}">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M251" authorId="0" shapeId="0" xr:uid="{509D8068-2DFE-416F-B838-2B9632BEF36E}">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B262" authorId="0" shapeId="0" xr:uid="{7530FBA1-9813-466D-B4CF-25A54F572B35}">
      <text>
        <r>
          <rPr>
            <sz val="9"/>
            <color indexed="81"/>
            <rFont val="Tahoma"/>
            <family val="2"/>
          </rPr>
          <t xml:space="preserve">Name of the platform that collects the tourist tax for you and undertakes to pay it directly to Communauté de Communes du Pays de Lamastre.
</t>
        </r>
        <r>
          <rPr>
            <i/>
            <sz val="9"/>
            <color indexed="81"/>
            <rFont val="Tahoma"/>
            <family val="2"/>
          </rPr>
          <t>Do not enter anything if the platform gives you the amount collected for you to donate to Communauté de Communes du Pays de Lamastre.</t>
        </r>
      </text>
    </comment>
    <comment ref="C262" authorId="0" shapeId="0" xr:uid="{23F1D0E4-2E3A-44C6-8927-77A04BD2BDE4}">
      <text>
        <r>
          <rPr>
            <sz val="9"/>
            <color indexed="81"/>
            <rFont val="Tahoma"/>
            <family val="2"/>
          </rPr>
          <t>To help you in your follow-up, you can enter the names of your rooms here.</t>
        </r>
      </text>
    </comment>
    <comment ref="B263" authorId="0" shapeId="0" xr:uid="{E1386526-5408-49D7-A4B0-35D208763AB2}">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64" authorId="0" shapeId="0" xr:uid="{FD64C215-96CF-4AEF-BE9E-2FA908E8E9DA}">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65" authorId="0" shapeId="0" xr:uid="{F7E6EDEB-7BC6-41B8-B278-A698ECC14749}">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66" authorId="0" shapeId="0" xr:uid="{F7285A14-62A8-4927-9333-C7D5ECF2D902}">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67" authorId="0" shapeId="0" xr:uid="{71E8C98F-F253-42C4-8357-8551D4F61B8C}">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68" authorId="0" shapeId="0" xr:uid="{2B73E887-5DAE-4796-A3DA-7FBCFAD45C5C}">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69" authorId="0" shapeId="0" xr:uid="{131CA942-F51F-4194-B60F-E7CD50650804}">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70" authorId="0" shapeId="0" xr:uid="{DFD5796C-A1F0-4629-AF06-7C0FEC40044F}">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71" authorId="0" shapeId="0" xr:uid="{2FD9D154-CB79-427A-BE30-05CFFE113E09}">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72" authorId="0" shapeId="0" xr:uid="{120B5106-B08F-447F-96AD-15001CE9E28C}">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73" authorId="0" shapeId="0" xr:uid="{1E5F1C2D-3DEF-466D-96B6-D4B3BD8CAD2D}">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74" authorId="0" shapeId="0" xr:uid="{85CF59A2-D2D7-4801-A808-004E5E25BCF7}">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75" authorId="0" shapeId="0" xr:uid="{97E22A38-DEC7-42DE-8764-550822337749}">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76" authorId="0" shapeId="0" xr:uid="{DC9192F4-0D3E-482A-8626-72D50072A9EE}">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77" authorId="0" shapeId="0" xr:uid="{7E401B87-4CFB-4846-B1CE-D45767476C51}">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78" authorId="0" shapeId="0" xr:uid="{71FBB943-E1D7-4E01-B8AB-C1C884291AF3}">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79" authorId="0" shapeId="0" xr:uid="{1543AADD-FB44-409A-B567-B8DEDD318118}">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80" authorId="0" shapeId="0" xr:uid="{B433720B-5BCA-4F25-A880-F96164BC2FC5}">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81" authorId="0" shapeId="0" xr:uid="{6FA28F50-AEBA-4ACB-B34B-9E3F376CA5B5}">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82" authorId="0" shapeId="0" xr:uid="{3668681D-2F76-4883-A6EC-31BA18FEF461}">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83" authorId="0" shapeId="0" xr:uid="{402FABAF-0B8A-400E-8C10-080D4EFA64F6}">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84" authorId="0" shapeId="0" xr:uid="{0270D124-1408-46BB-BC73-C311D7AAC79C}">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85" authorId="0" shapeId="0" xr:uid="{B4D3D41D-056E-4714-9098-4CA7DFF4BD72}">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86" authorId="0" shapeId="0" xr:uid="{7C7A0C92-F218-41E1-A918-67F821FAEB3F}">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87" authorId="0" shapeId="0" xr:uid="{03E80DE1-1415-42DA-89FA-F33731A9192A}">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88" authorId="0" shapeId="0" xr:uid="{49F26A47-8E76-4FFF-867F-BFDE7DD6BC23}">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89" authorId="0" shapeId="0" xr:uid="{2F6E6095-E46B-4C03-84D7-68430BD0DB95}">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90" authorId="0" shapeId="0" xr:uid="{81579320-A8FB-4667-A78F-6CFFE3103700}">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91" authorId="0" shapeId="0" xr:uid="{DC22E69D-E4FC-49EA-8764-DC5B99F48793}">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292" authorId="0" shapeId="0" xr:uid="{AF48AE23-5437-4C5B-8423-9BDFECF42995}">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M293" authorId="0" shapeId="0" xr:uid="{2F6472C6-476E-49B2-89C7-9C232CCE5D40}">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B304" authorId="0" shapeId="0" xr:uid="{10570A4B-6EE3-456E-B34D-4F586D2F25C4}">
      <text>
        <r>
          <rPr>
            <sz val="9"/>
            <color indexed="81"/>
            <rFont val="Tahoma"/>
            <family val="2"/>
          </rPr>
          <t xml:space="preserve">Name of the platform that collects the tourist tax for you and undertakes to pay it directly to Communauté de Communes du Pays de Lamastre.
</t>
        </r>
        <r>
          <rPr>
            <i/>
            <sz val="9"/>
            <color indexed="81"/>
            <rFont val="Tahoma"/>
            <family val="2"/>
          </rPr>
          <t>Do not enter anything if the platform gives you the amount collected for you to donate to Communauté de Communes du Pays de Lamastre.</t>
        </r>
      </text>
    </comment>
    <comment ref="C304" authorId="0" shapeId="0" xr:uid="{64717656-AF75-4EA9-831F-054C1966D2A9}">
      <text>
        <r>
          <rPr>
            <sz val="9"/>
            <color indexed="81"/>
            <rFont val="Tahoma"/>
            <family val="2"/>
          </rPr>
          <t>To help you in your follow-up, you can enter the names of your rooms here.</t>
        </r>
      </text>
    </comment>
    <comment ref="B305" authorId="0" shapeId="0" xr:uid="{92197275-5176-4426-8658-9A286D0EADF1}">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06" authorId="0" shapeId="0" xr:uid="{C9196BA7-E58E-46F5-91B2-8799B5B8EB06}">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07" authorId="0" shapeId="0" xr:uid="{934B0C24-B5E7-4033-83DB-2E09C6EF1197}">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08" authorId="0" shapeId="0" xr:uid="{BE53AA01-1A9A-4704-819B-933C602F7493}">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09" authorId="0" shapeId="0" xr:uid="{0DDFCAC3-25E7-4FF5-A600-A6C258F1A723}">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10" authorId="0" shapeId="0" xr:uid="{AA29B0C2-B665-4A13-B808-58F32C8DE916}">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11" authorId="0" shapeId="0" xr:uid="{4D1BACB1-CB58-4C37-89FB-073222FA6BBC}">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12" authorId="0" shapeId="0" xr:uid="{71D48F28-3B21-4D6F-9604-9D145E72DFE2}">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13" authorId="0" shapeId="0" xr:uid="{85A5FD49-7ADB-40E7-9C23-CD8A95DCC8FD}">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14" authorId="0" shapeId="0" xr:uid="{8D05E29C-35DF-4F92-B88E-5AF5D1E05638}">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15" authorId="0" shapeId="0" xr:uid="{D9308DE9-4CBA-4D4D-AE66-DD4894109176}">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16" authorId="0" shapeId="0" xr:uid="{E076A86F-FB57-4142-86F2-2950E16E944E}">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17" authorId="0" shapeId="0" xr:uid="{3B6FE90C-D567-4806-928E-094D7C518A4D}">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18" authorId="0" shapeId="0" xr:uid="{866307D2-61EC-4242-BFF7-DFA20EC8EB4E}">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19" authorId="0" shapeId="0" xr:uid="{6F2004F4-A329-4ECA-B860-E3398C583578}">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20" authorId="0" shapeId="0" xr:uid="{FC9A3ED4-AB10-4CCA-B488-B51B7B774FC1}">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21" authorId="0" shapeId="0" xr:uid="{6D63F244-CE79-4D1C-8E45-C3E227A76080}">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22" authorId="0" shapeId="0" xr:uid="{481E1925-B3E7-42CA-9E35-CFA8A6473C1E}">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23" authorId="0" shapeId="0" xr:uid="{97FAA2BF-CAE8-4F60-B663-2905D684D0E0}">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24" authorId="0" shapeId="0" xr:uid="{6C4661C1-AA2E-446A-B446-900FB76DD797}">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25" authorId="0" shapeId="0" xr:uid="{816AF317-3C97-49AB-ADD8-FBBE16A041AE}">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26" authorId="0" shapeId="0" xr:uid="{7FE78BA7-0312-4EE7-8D12-C70EF33F7A34}">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27" authorId="0" shapeId="0" xr:uid="{098EFA3F-717C-4BC9-8835-8A8A59B108A7}">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28" authorId="0" shapeId="0" xr:uid="{840CC2D8-60EC-419D-97E1-A8AA9FE69965}">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29" authorId="0" shapeId="0" xr:uid="{C0FAD913-4E23-400F-B2D0-1E9B54EBC0FA}">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30" authorId="0" shapeId="0" xr:uid="{A0C19859-2C42-4F53-B834-67E4B78CED07}">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31" authorId="0" shapeId="0" xr:uid="{16BEB396-4AAD-4A6B-9E01-6BCCD1260F83}">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32" authorId="0" shapeId="0" xr:uid="{5932AA0F-B153-4EA6-BF21-EE64F66CCAE3}">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33" authorId="0" shapeId="0" xr:uid="{BC8449A1-9B1C-4DA4-8BA2-E11A986EC59B}">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34" authorId="0" shapeId="0" xr:uid="{6842607C-9A4E-48F9-8958-80FF170B4CFC}">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M335" authorId="0" shapeId="0" xr:uid="{FAD12C0F-788C-4586-B60D-9A104A58038D}">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B346" authorId="0" shapeId="0" xr:uid="{EFA53CA9-8700-4D91-86CE-244B274D42C1}">
      <text>
        <r>
          <rPr>
            <sz val="9"/>
            <color indexed="81"/>
            <rFont val="Tahoma"/>
            <family val="2"/>
          </rPr>
          <t xml:space="preserve">Name of the platform that collects the tourist tax for you and undertakes to pay it directly to Communauté de Communes du Pays de Lamastre.
</t>
        </r>
        <r>
          <rPr>
            <i/>
            <sz val="9"/>
            <color indexed="81"/>
            <rFont val="Tahoma"/>
            <family val="2"/>
          </rPr>
          <t>Do not enter anything if the platform gives you the amount collected for you to donate to Communauté de Communes du Pays de Lamastre.</t>
        </r>
      </text>
    </comment>
    <comment ref="C346" authorId="0" shapeId="0" xr:uid="{82BE1707-0AA9-4D13-A585-83E63149D781}">
      <text>
        <r>
          <rPr>
            <sz val="9"/>
            <color indexed="81"/>
            <rFont val="Tahoma"/>
            <family val="2"/>
          </rPr>
          <t>To help you in your follow-up, you can enter the names of your rooms here.</t>
        </r>
      </text>
    </comment>
    <comment ref="B347" authorId="0" shapeId="0" xr:uid="{C4C6041D-BA65-474B-A4DF-C5E317B47600}">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48" authorId="0" shapeId="0" xr:uid="{CF5DB90D-2B6C-4933-9547-E8E6DEA674F7}">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49" authorId="0" shapeId="0" xr:uid="{785AC53E-CBB7-4105-B3F7-D5FCC12B1F22}">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50" authorId="0" shapeId="0" xr:uid="{D093646F-2B25-48E1-B3D3-4875A8C184D7}">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51" authorId="0" shapeId="0" xr:uid="{8724F2E2-2B4E-478F-974D-83936C492757}">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52" authorId="0" shapeId="0" xr:uid="{ED0A5CF3-5479-4FCA-9F7A-74D170496FEA}">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53" authorId="0" shapeId="0" xr:uid="{449D17A0-60BC-44F0-822B-4EF5CE13A78A}">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54" authorId="0" shapeId="0" xr:uid="{7A0838BB-0EC3-4907-A751-7D75F770E9DB}">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55" authorId="0" shapeId="0" xr:uid="{38B0A0AE-1937-46E3-AD15-DE4E931F5D25}">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56" authorId="0" shapeId="0" xr:uid="{A72B89A2-6849-449F-8C55-DC6FF714A74A}">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57" authorId="0" shapeId="0" xr:uid="{322636AD-4B26-48EC-928D-884784AF9E49}">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58" authorId="0" shapeId="0" xr:uid="{DD52711D-D85F-42B3-A365-75A901315440}">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59" authorId="0" shapeId="0" xr:uid="{12DBF6F1-F052-4B27-BCFF-02B100DBB9A3}">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60" authorId="0" shapeId="0" xr:uid="{AE5FF996-1F9C-4E8F-A305-6FC35AA56FB9}">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61" authorId="0" shapeId="0" xr:uid="{144C3A73-1538-428D-A0A4-4F228A1E5AF1}">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62" authorId="0" shapeId="0" xr:uid="{2731923D-10EC-4EEF-B2AA-8CFFF1EEBB22}">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63" authorId="0" shapeId="0" xr:uid="{1DA28EA0-03F9-4E88-AF0A-1676EBFBA8F9}">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64" authorId="0" shapeId="0" xr:uid="{5A79973F-ECF6-41FF-BD19-C79526107D54}">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65" authorId="0" shapeId="0" xr:uid="{7CB33D5D-EFF8-4B06-962D-D4CA3A46A003}">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66" authorId="0" shapeId="0" xr:uid="{BCDD5105-10C3-4718-B4C7-D5F06471E8F9}">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67" authorId="0" shapeId="0" xr:uid="{1A118369-1FA4-4998-A434-47AEB134FB08}">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68" authorId="0" shapeId="0" xr:uid="{5470E079-8ECB-40F5-BA71-80F9EDDC0FF2}">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69" authorId="0" shapeId="0" xr:uid="{111339B9-4DEA-4CF4-B79D-F4B718517B6C}">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70" authorId="0" shapeId="0" xr:uid="{8A63D77C-36DE-4168-A7F2-5A33B6F79475}">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71" authorId="0" shapeId="0" xr:uid="{C273619C-41A1-4E52-8C87-996A7A76650F}">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72" authorId="0" shapeId="0" xr:uid="{A53B9A23-3B1B-441D-8CDD-38BD3665AF65}">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73" authorId="0" shapeId="0" xr:uid="{3AA598C6-3FC3-461F-9A82-82855DA5E628}">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74" authorId="0" shapeId="0" xr:uid="{780BA874-E743-4028-B2BF-BE4020A6EE26}">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75" authorId="0" shapeId="0" xr:uid="{AD1106F5-19AC-4E2A-A7FB-40BF8A82F068}">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76" authorId="0" shapeId="0" xr:uid="{897CDF43-E131-4330-8F15-B6C77E333C4B}">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M377" authorId="0" shapeId="0" xr:uid="{CD63A3AB-6C89-46FE-93C6-6540B273A35B}">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 ref="B388" authorId="0" shapeId="0" xr:uid="{5E94E286-EBBC-450A-A4EE-C009901119A2}">
      <text>
        <r>
          <rPr>
            <sz val="9"/>
            <color indexed="81"/>
            <rFont val="Tahoma"/>
            <family val="2"/>
          </rPr>
          <t xml:space="preserve">Name of the platform that collects the tourist tax for you and undertakes to pay it directly to Communauté de Communes du Pays de Lamastre.
</t>
        </r>
        <r>
          <rPr>
            <i/>
            <sz val="9"/>
            <color indexed="81"/>
            <rFont val="Tahoma"/>
            <family val="2"/>
          </rPr>
          <t>Do not enter anything if the platform gives you the amount collected for you to donate to Communauté de Communes du Pays de Lamastre.</t>
        </r>
      </text>
    </comment>
    <comment ref="C388" authorId="0" shapeId="0" xr:uid="{9CDA2ABE-0E6D-4E18-8AFE-911C0B1E86D9}">
      <text>
        <r>
          <rPr>
            <sz val="9"/>
            <color indexed="81"/>
            <rFont val="Tahoma"/>
            <family val="2"/>
          </rPr>
          <t>To help you in your follow-up, you can enter the names of your rooms here.</t>
        </r>
      </text>
    </comment>
    <comment ref="B389" authorId="0" shapeId="0" xr:uid="{E1A4D6EE-63C2-40B5-BAF8-8EAB01924347}">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90" authorId="0" shapeId="0" xr:uid="{826B1E98-D3BD-4424-8EA0-3384FCC38E67}">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91" authorId="0" shapeId="0" xr:uid="{222EFAAB-558C-4C5C-9B86-5E445D17F6C0}">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92" authorId="0" shapeId="0" xr:uid="{89E72287-A634-46E4-9A85-3B4680240E14}">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93" authorId="0" shapeId="0" xr:uid="{089354FC-F003-45C4-949C-6CCEF545BBC5}">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94" authorId="0" shapeId="0" xr:uid="{79926690-9DB7-4AAE-9169-F212A826CC70}">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95" authorId="0" shapeId="0" xr:uid="{5426A3B7-DE9F-4F31-BE17-1F86A12D6E17}">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96" authorId="0" shapeId="0" xr:uid="{6D6C1BE8-848F-42AF-809F-03D5A5914367}">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97" authorId="0" shapeId="0" xr:uid="{E263614F-C809-4D0F-87D2-5E5E52B264DB}">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98" authorId="0" shapeId="0" xr:uid="{660D1DC0-CC28-44A7-8748-D055BE898112}">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399" authorId="0" shapeId="0" xr:uid="{6B21A849-B2F2-4ECE-863D-A9C913547719}">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400" authorId="0" shapeId="0" xr:uid="{59B4DA9C-B808-400F-BFF5-E2D64BEFDE8C}">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401" authorId="0" shapeId="0" xr:uid="{6073C41D-D8F3-4F10-80D2-0EDD6E4FB748}">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402" authorId="0" shapeId="0" xr:uid="{C6CF8771-FB26-4C70-A567-66CEDCF45ECB}">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403" authorId="0" shapeId="0" xr:uid="{10ADB17F-92DA-4532-AD0B-0B9732D4042B}">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404" authorId="0" shapeId="0" xr:uid="{5940F9CC-A692-44D3-B468-78F29038F67B}">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405" authorId="0" shapeId="0" xr:uid="{30228BED-5E41-4C43-A631-32BF9954617C}">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406" authorId="0" shapeId="0" xr:uid="{4D0A4EAE-1031-4AE7-9471-95942C5B611A}">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407" authorId="0" shapeId="0" xr:uid="{2ED4BA2A-CD09-42C0-BC88-E9092F0F87B6}">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408" authorId="0" shapeId="0" xr:uid="{16E00301-7656-4C4C-B205-33601B51121F}">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409" authorId="0" shapeId="0" xr:uid="{DECF6D54-CF30-4DDD-8F0F-1C5F05F6D074}">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410" authorId="0" shapeId="0" xr:uid="{880657A7-2E21-4CA9-A226-DA065F71FC7D}">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411" authorId="0" shapeId="0" xr:uid="{4E389A6D-D216-493D-889E-C274E636CE99}">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412" authorId="0" shapeId="0" xr:uid="{1BFDBCCF-982D-46D4-A72E-58BE3E748886}">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413" authorId="0" shapeId="0" xr:uid="{6C9AD8A8-7B3E-4604-9CF7-049C350A6E7E}">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414" authorId="0" shapeId="0" xr:uid="{67739325-B598-4B6C-B2C8-ADD1DCB39282}">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415" authorId="0" shapeId="0" xr:uid="{7CDFA743-A482-4159-80D2-3A7EE7D6DDB4}">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416" authorId="0" shapeId="0" xr:uid="{A921FE19-990E-4CF0-8E95-04D4E1F76875}">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417" authorId="0" shapeId="0" xr:uid="{CEFF3035-4BA0-4727-92C5-6821DA8815B2}">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B418" authorId="0" shapeId="0" xr:uid="{BBF95B6F-EA93-44A7-90F8-53F741CB345A}">
      <text>
        <r>
          <rPr>
            <sz val="9"/>
            <color indexed="81"/>
            <rFont val="Tahoma"/>
            <family val="2"/>
          </rPr>
          <t xml:space="preserve">Nom de la plateforme qui collecte la taxe de séjour pour vous </t>
        </r>
        <r>
          <rPr>
            <b/>
            <sz val="9"/>
            <color indexed="81"/>
            <rFont val="Tahoma"/>
            <family val="2"/>
          </rPr>
          <t>uniquement si</t>
        </r>
        <r>
          <rPr>
            <sz val="9"/>
            <color indexed="81"/>
            <rFont val="Tahoma"/>
            <family val="2"/>
          </rPr>
          <t xml:space="preserve"> elle s'engage à la reverser directement à la collectivité.
</t>
        </r>
        <r>
          <rPr>
            <i/>
            <sz val="9"/>
            <color indexed="81"/>
            <rFont val="Tahoma"/>
            <family val="2"/>
          </rPr>
          <t xml:space="preserve">Name of the platform that collects the tourist tax for you </t>
        </r>
        <r>
          <rPr>
            <i/>
            <sz val="9"/>
            <color indexed="81"/>
            <rFont val="Tahoma"/>
            <family val="2"/>
          </rPr>
          <t>it undertakes to pay it directly to the Communauté de Communes du Pays de Lamastre.</t>
        </r>
      </text>
    </comment>
    <comment ref="M419" authorId="0" shapeId="0" xr:uid="{E399818E-FEA4-447D-A687-1E6BA4D0F33C}">
      <text>
        <r>
          <rPr>
            <sz val="9"/>
            <color indexed="81"/>
            <rFont val="Tahoma"/>
            <family val="2"/>
          </rPr>
          <t xml:space="preserve">Ce que les plateformes s'engagent à reverser à la collectivité est déduit (si la colonne B est correctement remplie)
</t>
        </r>
        <r>
          <rPr>
            <i/>
            <sz val="9"/>
            <color indexed="81"/>
            <rFont val="Tahoma"/>
            <family val="2"/>
          </rPr>
          <t>What the platforms undertake to give back to the community is deducted (if column B is correctly completed).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Utilisateur</author>
  </authors>
  <commentList>
    <comment ref="B10" authorId="0" shapeId="0" xr:uid="{C8033030-272C-4ADB-9B13-A200E829A392}">
      <text>
        <r>
          <rPr>
            <sz val="9"/>
            <color indexed="81"/>
            <rFont val="Tahoma"/>
            <family val="2"/>
          </rPr>
          <t xml:space="preserve">Name of the platform that collects the tourist tax for you and undertakes to pay it directly to Communauté de Communes du Pays de Lamastre.
</t>
        </r>
        <r>
          <rPr>
            <i/>
            <sz val="9"/>
            <color indexed="81"/>
            <rFont val="Tahoma"/>
            <family val="2"/>
          </rPr>
          <t>Do not enter anything if the platform gives you the amount collected for you to donate to Communauté de Communes du Pays de Lamastre.</t>
        </r>
      </text>
    </comment>
    <comment ref="C10" authorId="0" shapeId="0" xr:uid="{6920FEE1-6BCA-4D39-ADD7-849EB58DAC17}">
      <text>
        <r>
          <rPr>
            <sz val="9"/>
            <color indexed="81"/>
            <rFont val="Tahoma"/>
            <family val="2"/>
          </rPr>
          <t>To help you in your follow-up, you can enter the names of your rooms here.</t>
        </r>
      </text>
    </comment>
    <comment ref="M39" authorId="0" shapeId="0" xr:uid="{4DD2123E-ADC9-400F-8836-43805B1C7766}">
      <text>
        <r>
          <rPr>
            <sz val="9"/>
            <color indexed="81"/>
            <rFont val="Tahoma"/>
            <family val="2"/>
          </rPr>
          <t xml:space="preserve">Attention : penser à déduire ce que les plateformes s'engagent à reverser à la collectivité (à partir de ce que vous avez noté dans la  colonne B + justificatif de la plateforme).
</t>
        </r>
        <r>
          <rPr>
            <i/>
            <sz val="9"/>
            <color indexed="81"/>
            <rFont val="Tahoma"/>
            <family val="2"/>
          </rPr>
          <t>Warning: remember to deduce what the platforms undertake to give back to the community (from what you have noted in column B + platform justification).</t>
        </r>
      </text>
    </comment>
    <comment ref="B52" authorId="0" shapeId="0" xr:uid="{4C605B0F-687F-4192-A2CE-611D0AE81A8F}">
      <text>
        <r>
          <rPr>
            <sz val="9"/>
            <color indexed="81"/>
            <rFont val="Tahoma"/>
            <family val="2"/>
          </rPr>
          <t xml:space="preserve">Name of the platform that collects the tourist tax for you and undertakes to pay it directly to Communauté de Communes du Pays de Lamastre.
</t>
        </r>
        <r>
          <rPr>
            <i/>
            <sz val="9"/>
            <color indexed="81"/>
            <rFont val="Tahoma"/>
            <family val="2"/>
          </rPr>
          <t>Do not enter anything if the platform gives you the amount collected for you to donate to Communauté de Communes du Pays de Lamastre.</t>
        </r>
      </text>
    </comment>
    <comment ref="C52" authorId="0" shapeId="0" xr:uid="{9F710BC4-5D8E-4F52-AF08-0F1BD276CB7C}">
      <text>
        <r>
          <rPr>
            <sz val="9"/>
            <color indexed="81"/>
            <rFont val="Tahoma"/>
            <family val="2"/>
          </rPr>
          <t>To help you in your follow-up, you can enter the names of your rooms here.</t>
        </r>
      </text>
    </comment>
    <comment ref="M83" authorId="0" shapeId="0" xr:uid="{A17F10EC-BC8B-4E25-81BF-28A76492AFD4}">
      <text>
        <r>
          <rPr>
            <sz val="9"/>
            <color indexed="81"/>
            <rFont val="Tahoma"/>
            <family val="2"/>
          </rPr>
          <t>Attention : penser à déduire ce que les plateformes s'engagent à reverser à la collectivité (à partir de ce que vous avez noté dans la  colonne B + justificatif de la plateforme).
Warning: remember to deduce what the platforms undertake to give back to the community (from what you have noted in column B + platform justification).</t>
        </r>
      </text>
    </comment>
    <comment ref="B94" authorId="0" shapeId="0" xr:uid="{716331D7-E11A-46B3-B563-2FCB8F582522}">
      <text>
        <r>
          <rPr>
            <sz val="9"/>
            <color indexed="81"/>
            <rFont val="Tahoma"/>
            <family val="2"/>
          </rPr>
          <t xml:space="preserve">Name of the platform that collects the tourist tax for you and undertakes to pay it directly to Communauté de Communes du Pays de Lamastre.
</t>
        </r>
        <r>
          <rPr>
            <i/>
            <sz val="9"/>
            <color indexed="81"/>
            <rFont val="Tahoma"/>
            <family val="2"/>
          </rPr>
          <t>Do not enter anything if the platform gives you the amount collected for you to donate to Communauté de Communes du Pays de Lamastre.</t>
        </r>
      </text>
    </comment>
    <comment ref="C94" authorId="0" shapeId="0" xr:uid="{EEF3B808-8675-46E7-A738-AEB7C1D22AF4}">
      <text>
        <r>
          <rPr>
            <sz val="9"/>
            <color indexed="81"/>
            <rFont val="Tahoma"/>
            <family val="2"/>
          </rPr>
          <t>To help you in your follow-up, you can enter the names of your rooms here.</t>
        </r>
      </text>
    </comment>
    <comment ref="M125" authorId="0" shapeId="0" xr:uid="{ADFCBDB3-F963-4FD9-BD5D-ADBE26B88B4B}">
      <text>
        <r>
          <rPr>
            <sz val="9"/>
            <color indexed="81"/>
            <rFont val="Tahoma"/>
            <family val="2"/>
          </rPr>
          <t>Attention : penser à déduire ce que les plateformes s'engagent à reverser à la collectivité (à partir de ce que vous avez noté dans la  colonne B + justificatif de la plateforme).
Warning: remember to deduce what the platforms undertake to give back to the community (from what you have noted in column B + platform justification).</t>
        </r>
      </text>
    </comment>
    <comment ref="B136" authorId="0" shapeId="0" xr:uid="{73D5DF0A-B398-4ECE-AB72-ED38FD4394EC}">
      <text>
        <r>
          <rPr>
            <sz val="9"/>
            <color indexed="81"/>
            <rFont val="Tahoma"/>
            <family val="2"/>
          </rPr>
          <t xml:space="preserve">Name of the platform that collects the tourist tax for you and undertakes to pay it directly to Communauté de Communes du Pays de Lamastre.
</t>
        </r>
        <r>
          <rPr>
            <i/>
            <sz val="9"/>
            <color indexed="81"/>
            <rFont val="Tahoma"/>
            <family val="2"/>
          </rPr>
          <t>Do not enter anything if the platform gives you the amount collected for you to donate to Communauté de Communes du Pays de Lamastre.</t>
        </r>
      </text>
    </comment>
    <comment ref="C136" authorId="0" shapeId="0" xr:uid="{9A28A416-D17A-42F5-8E08-09CA1A3C9E92}">
      <text>
        <r>
          <rPr>
            <sz val="9"/>
            <color indexed="81"/>
            <rFont val="Tahoma"/>
            <family val="2"/>
          </rPr>
          <t>To help you in your follow-up, you can enter the names of your rooms here.</t>
        </r>
      </text>
    </comment>
    <comment ref="M167" authorId="0" shapeId="0" xr:uid="{D80460B1-1706-4B96-9841-5DF889A7FC68}">
      <text>
        <r>
          <rPr>
            <sz val="9"/>
            <color indexed="81"/>
            <rFont val="Tahoma"/>
            <family val="2"/>
          </rPr>
          <t>Attention : penser à déduire ce que les plateformes s'engagent à reverser à la collectivité (à partir de ce que vous avez noté dans la  colonne B + justificatif de la plateforme).
Warning: remember to deduce what the platforms undertake to give back to the community (from what you have noted in column B + platform justification).</t>
        </r>
        <r>
          <rPr>
            <i/>
            <sz val="9"/>
            <color indexed="81"/>
            <rFont val="Tahoma"/>
            <family val="2"/>
          </rPr>
          <t>.</t>
        </r>
      </text>
    </comment>
    <comment ref="B178" authorId="0" shapeId="0" xr:uid="{A5405019-6D9A-419C-9BEB-D73FCA51508A}">
      <text>
        <r>
          <rPr>
            <sz val="9"/>
            <color indexed="81"/>
            <rFont val="Tahoma"/>
            <family val="2"/>
          </rPr>
          <t xml:space="preserve">Name of the platform that collects the tourist tax for you and undertakes to pay it directly to Communauté de Communes du Pays de Lamastre.
</t>
        </r>
        <r>
          <rPr>
            <i/>
            <sz val="9"/>
            <color indexed="81"/>
            <rFont val="Tahoma"/>
            <family val="2"/>
          </rPr>
          <t>Do not enter anything if the platform gives you the amount collected for you to donate to Communauté de Communes du Pays de Lamastre.</t>
        </r>
      </text>
    </comment>
    <comment ref="C178" authorId="0" shapeId="0" xr:uid="{E4E86E82-ABB4-4756-8D6E-24C091CBE031}">
      <text>
        <r>
          <rPr>
            <sz val="9"/>
            <color indexed="81"/>
            <rFont val="Tahoma"/>
            <family val="2"/>
          </rPr>
          <t>To help you in your follow-up, you can enter the names of your rooms here.</t>
        </r>
      </text>
    </comment>
    <comment ref="M209" authorId="0" shapeId="0" xr:uid="{5E471EA6-7634-43E0-8F0D-426507CBED5F}">
      <text>
        <r>
          <rPr>
            <sz val="9"/>
            <color indexed="81"/>
            <rFont val="Tahoma"/>
            <family val="2"/>
          </rPr>
          <t>Attention : penser à déduire ce que les plateformes s'engagent à reverser à la collectivité (à partir de ce que vous avez noté dans la  colonne B + justificatif de la plateforme).
Warning: remember to deduce what the platforms undertake to give back to the community (from what you have noted in column B + platform justification).</t>
        </r>
      </text>
    </comment>
    <comment ref="B220" authorId="0" shapeId="0" xr:uid="{63EA803A-A1C0-448E-BB12-2741C8D7C65B}">
      <text>
        <r>
          <rPr>
            <sz val="9"/>
            <color indexed="81"/>
            <rFont val="Tahoma"/>
            <family val="2"/>
          </rPr>
          <t xml:space="preserve">Name of the platform that collects the tourist tax for you and undertakes to pay it directly to Communauté de Communes du Pays de Lamastre.
</t>
        </r>
        <r>
          <rPr>
            <i/>
            <sz val="9"/>
            <color indexed="81"/>
            <rFont val="Tahoma"/>
            <family val="2"/>
          </rPr>
          <t>Do not enter anything if the platform gives you the amount collected for you to donate to Communauté de Communes du Pays de Lamastre.</t>
        </r>
      </text>
    </comment>
    <comment ref="C220" authorId="0" shapeId="0" xr:uid="{47C254BD-55E9-4958-AF42-FFF929F27AB1}">
      <text>
        <r>
          <rPr>
            <sz val="9"/>
            <color indexed="81"/>
            <rFont val="Tahoma"/>
            <family val="2"/>
          </rPr>
          <t>To help you in your follow-up, you can enter the names of your rooms here.</t>
        </r>
      </text>
    </comment>
    <comment ref="M251" authorId="0" shapeId="0" xr:uid="{450E6CDD-92BD-42CE-87E2-8B8C33B7A0E1}">
      <text>
        <r>
          <rPr>
            <sz val="9"/>
            <color indexed="81"/>
            <rFont val="Tahoma"/>
            <family val="2"/>
          </rPr>
          <t>Attention : penser à déduire ce que les plateformes s'engagent à reverser à la collectivité (à partir de ce que vous avez noté dans la  colonne B + justificatif de la plateforme).
Warning: remember to deduce what the platforms undertake to give back to the community (from what you have noted in column B + platform justification).</t>
        </r>
      </text>
    </comment>
    <comment ref="B262" authorId="0" shapeId="0" xr:uid="{5BA81BE1-8965-46D8-BF18-C37F3CACC1F4}">
      <text>
        <r>
          <rPr>
            <sz val="9"/>
            <color indexed="81"/>
            <rFont val="Tahoma"/>
            <family val="2"/>
          </rPr>
          <t xml:space="preserve">Name of the platform that collects the tourist tax for you and undertakes to pay it directly to Communauté de Communes du Pays de Lamastre.
</t>
        </r>
        <r>
          <rPr>
            <i/>
            <sz val="9"/>
            <color indexed="81"/>
            <rFont val="Tahoma"/>
            <family val="2"/>
          </rPr>
          <t>Do not enter anything if the platform gives you the amount collected for you to donate to Communauté de Communes du Pays de Lamastre.</t>
        </r>
      </text>
    </comment>
    <comment ref="C262" authorId="0" shapeId="0" xr:uid="{A87D32AC-24DB-46D4-8BF5-B175344BBBA8}">
      <text>
        <r>
          <rPr>
            <sz val="9"/>
            <color indexed="81"/>
            <rFont val="Tahoma"/>
            <family val="2"/>
          </rPr>
          <t>To help you in your follow-up, you can enter the names of your rooms here.</t>
        </r>
      </text>
    </comment>
    <comment ref="M293" authorId="0" shapeId="0" xr:uid="{CEF549E3-522A-4CEA-B380-7EC5AC1D07CC}">
      <text>
        <r>
          <rPr>
            <sz val="9"/>
            <color indexed="81"/>
            <rFont val="Tahoma"/>
            <family val="2"/>
          </rPr>
          <t>Attention : penser à déduire ce que les plateformes s'engagent à reverser à la collectivité (à partir de ce que vous avez noté dans la  colonne B + justificatif de la plateforme).
Warning: remember to deduce what the platforms undertake to give back to the community (from what you have noted in column B + platform justification).</t>
        </r>
      </text>
    </comment>
    <comment ref="B304" authorId="0" shapeId="0" xr:uid="{AA930736-9859-4EF5-98A3-E27E1732F8A7}">
      <text>
        <r>
          <rPr>
            <sz val="9"/>
            <color indexed="81"/>
            <rFont val="Tahoma"/>
            <family val="2"/>
          </rPr>
          <t xml:space="preserve">Name of the platform that collects the tourist tax for you and undertakes to pay it directly to Communauté de Communes du Pays de Lamastre.
</t>
        </r>
        <r>
          <rPr>
            <i/>
            <sz val="9"/>
            <color indexed="81"/>
            <rFont val="Tahoma"/>
            <family val="2"/>
          </rPr>
          <t>Do not enter anything if the platform gives you the amount collected for you to donate to Communauté de Communes du Pays de Lamastre.</t>
        </r>
      </text>
    </comment>
    <comment ref="C304" authorId="0" shapeId="0" xr:uid="{424272C0-3267-4FD2-BDD0-057F56FF0FA0}">
      <text>
        <r>
          <rPr>
            <sz val="9"/>
            <color indexed="81"/>
            <rFont val="Tahoma"/>
            <family val="2"/>
          </rPr>
          <t>To help you in your follow-up, you can enter the names of your rooms here.</t>
        </r>
      </text>
    </comment>
    <comment ref="M335" authorId="0" shapeId="0" xr:uid="{EA2EBE9A-8739-4FD9-9859-82674D8D71CB}">
      <text>
        <r>
          <rPr>
            <sz val="9"/>
            <color indexed="81"/>
            <rFont val="Tahoma"/>
            <family val="2"/>
          </rPr>
          <t>Attention : penser à déduire ce que les plateformes s'engagent à reverser à la collectivité (à partir de ce que vous avez noté dans la  colonne B + justificatif de la plateforme).
Warning: remember to deduce what the platforms undertake to give back to the community (from what you have noted in column B + platform justification).</t>
        </r>
      </text>
    </comment>
    <comment ref="B346" authorId="0" shapeId="0" xr:uid="{1DE15619-DB59-4AE2-B58D-4FDD5F434CBB}">
      <text>
        <r>
          <rPr>
            <sz val="9"/>
            <color indexed="81"/>
            <rFont val="Tahoma"/>
            <family val="2"/>
          </rPr>
          <t xml:space="preserve">Name of the platform that collects the tourist tax for you and undertakes to pay it directly to Communauté de Communes du Pays de Lamastre.
</t>
        </r>
        <r>
          <rPr>
            <i/>
            <sz val="9"/>
            <color indexed="81"/>
            <rFont val="Tahoma"/>
            <family val="2"/>
          </rPr>
          <t>Do not enter anything if the platform gives you the amount collected for you to donate to Communauté de Communes du Pays de Lamastre.</t>
        </r>
      </text>
    </comment>
    <comment ref="C346" authorId="0" shapeId="0" xr:uid="{1E35ED87-5807-47FC-85E2-03A658A197F0}">
      <text>
        <r>
          <rPr>
            <sz val="9"/>
            <color indexed="81"/>
            <rFont val="Tahoma"/>
            <family val="2"/>
          </rPr>
          <t>To help you in your follow-up, you can enter the names of your rooms here.</t>
        </r>
      </text>
    </comment>
    <comment ref="M377" authorId="0" shapeId="0" xr:uid="{AAF69585-6C43-4BC7-90FD-6F20A0FDC34F}">
      <text>
        <r>
          <rPr>
            <sz val="9"/>
            <color indexed="81"/>
            <rFont val="Tahoma"/>
            <family val="2"/>
          </rPr>
          <t>Attention : penser à déduire ce que les plateformes s'engagent à reverser à la collectivité (à partir de ce que vous avez noté dans la  colonne B + justificatif de la plateforme).
Warning: remember to deduce what the platforms undertake to give back to the community (from what you have noted in column B + platform justification).</t>
        </r>
      </text>
    </comment>
    <comment ref="B388" authorId="0" shapeId="0" xr:uid="{1813603D-D77B-4268-93FD-93658EBF9C16}">
      <text>
        <r>
          <rPr>
            <sz val="9"/>
            <color indexed="81"/>
            <rFont val="Tahoma"/>
            <family val="2"/>
          </rPr>
          <t xml:space="preserve">Name of the platform that collects the tourist tax for you and undertakes to pay it directly to Communauté de Communes du Pays de Lamastre.
</t>
        </r>
        <r>
          <rPr>
            <i/>
            <sz val="9"/>
            <color indexed="81"/>
            <rFont val="Tahoma"/>
            <family val="2"/>
          </rPr>
          <t>Do not enter anything if the platform gives you the amount collected for you to donate to Communauté de Communes du Pays de Lamastre.</t>
        </r>
      </text>
    </comment>
    <comment ref="C388" authorId="0" shapeId="0" xr:uid="{DC270E45-82AE-4121-A95F-19AEE6B9B9CC}">
      <text>
        <r>
          <rPr>
            <sz val="9"/>
            <color indexed="81"/>
            <rFont val="Tahoma"/>
            <family val="2"/>
          </rPr>
          <t>To help you in your follow-up, you can enter the names of your rooms here.</t>
        </r>
      </text>
    </comment>
    <comment ref="M419" authorId="0" shapeId="0" xr:uid="{4BE5D5F9-9C1A-4662-9A02-7AFD5C69E73D}">
      <text>
        <r>
          <rPr>
            <sz val="9"/>
            <color indexed="81"/>
            <rFont val="Tahoma"/>
            <family val="2"/>
          </rPr>
          <t xml:space="preserve">Attention : penser à déduire ce que les plateformes s'engagent à reverser à la collectivité (à partir de ce que vous avez noté dans la  colonne B + justificatif de la plateforme).
</t>
        </r>
        <r>
          <rPr>
            <i/>
            <sz val="9"/>
            <color indexed="81"/>
            <rFont val="Tahoma"/>
            <family val="2"/>
          </rPr>
          <t>Warning: remember to deduce what the platforms undertake to give back to the community (from what you have noted in column B + platform justification).</t>
        </r>
      </text>
    </comment>
  </commentList>
</comments>
</file>

<file path=xl/sharedStrings.xml><?xml version="1.0" encoding="utf-8"?>
<sst xmlns="http://schemas.openxmlformats.org/spreadsheetml/2006/main" count="2799" uniqueCount="290">
  <si>
    <t>N° d'ordre</t>
  </si>
  <si>
    <t>Date arrivée</t>
  </si>
  <si>
    <t>date départ</t>
  </si>
  <si>
    <t>Nb total de personnes hébergées</t>
  </si>
  <si>
    <t>A</t>
  </si>
  <si>
    <t>B</t>
  </si>
  <si>
    <t>C</t>
  </si>
  <si>
    <t>D</t>
  </si>
  <si>
    <t>E</t>
  </si>
  <si>
    <t>F</t>
  </si>
  <si>
    <t>G</t>
  </si>
  <si>
    <t>H</t>
  </si>
  <si>
    <t>I</t>
  </si>
  <si>
    <t>J</t>
  </si>
  <si>
    <t>K</t>
  </si>
  <si>
    <t xml:space="preserve">Communauté de Communes du Pays de Lamastre </t>
  </si>
  <si>
    <t>26, avenue Boissy d'Anglas</t>
  </si>
  <si>
    <t>07270 LAMASTRE</t>
  </si>
  <si>
    <t>Nom du propriétaire :</t>
  </si>
  <si>
    <t>Nom du logement :</t>
  </si>
  <si>
    <t>Adresse du propriétaire :</t>
  </si>
  <si>
    <t>Type d'établissement :</t>
  </si>
  <si>
    <t xml:space="preserve">Si classement, nombre d'étoiles : </t>
  </si>
  <si>
    <r>
      <t>Tarif</t>
    </r>
    <r>
      <rPr>
        <sz val="11"/>
        <color rgb="FFFF0000"/>
        <rFont val="Calibri"/>
        <family val="2"/>
        <scheme val="minor"/>
      </rPr>
      <t xml:space="preserve"> </t>
    </r>
    <r>
      <rPr>
        <b/>
        <sz val="12"/>
        <color rgb="FFFF0000"/>
        <rFont val="Calibri"/>
        <family val="2"/>
        <scheme val="minor"/>
      </rPr>
      <t>HT</t>
    </r>
    <r>
      <rPr>
        <sz val="11"/>
        <color theme="1"/>
        <rFont val="Calibri"/>
        <family val="2"/>
        <scheme val="minor"/>
      </rPr>
      <t xml:space="preserve"> de l'hébergement 
meublé
pour la période louée</t>
    </r>
  </si>
  <si>
    <t>L</t>
  </si>
  <si>
    <t>M</t>
  </si>
  <si>
    <t>Signature obligatoire :</t>
  </si>
  <si>
    <t xml:space="preserve">TOTAL A VERSER A LA CdC
avant le 15 novembre : </t>
  </si>
  <si>
    <t>N° Téléphone</t>
  </si>
  <si>
    <t>E-mail :</t>
  </si>
  <si>
    <t>TABLEAU RECAPITULATIF DE VERSEMENT</t>
  </si>
  <si>
    <t>MOIS</t>
  </si>
  <si>
    <t>AVRIL</t>
  </si>
  <si>
    <t>MAI</t>
  </si>
  <si>
    <t>JUIN</t>
  </si>
  <si>
    <t>JUILLET</t>
  </si>
  <si>
    <t>AOUT</t>
  </si>
  <si>
    <t>SEPTEMBRE</t>
  </si>
  <si>
    <t>OCTOBRE</t>
  </si>
  <si>
    <t xml:space="preserve">Fait à : </t>
  </si>
  <si>
    <t xml:space="preserve">le : </t>
  </si>
  <si>
    <t>Signature</t>
  </si>
  <si>
    <t>Mode d'emploi</t>
  </si>
  <si>
    <t xml:space="preserve">Objectif : </t>
  </si>
  <si>
    <t>A votre disposition dans les différents onglets :</t>
  </si>
  <si>
    <t xml:space="preserve">Important : </t>
  </si>
  <si>
    <t xml:space="preserve"> - 1 onglet "délibération tarifs TS"</t>
  </si>
  <si>
    <t>Pour toute question :</t>
  </si>
  <si>
    <t>Instructions for use</t>
  </si>
  <si>
    <t>Purpose :</t>
  </si>
  <si>
    <t>At your disposal in the different tabs:</t>
  </si>
  <si>
    <t xml:space="preserve"> - 1 tab "délibération tarifs TS"</t>
  </si>
  <si>
    <t>For any question:</t>
  </si>
  <si>
    <t>04 75 06 52 86</t>
  </si>
  <si>
    <t>Information à destination des clients</t>
  </si>
  <si>
    <t>TARIF DE LA TAXE DE SEJOUR</t>
  </si>
  <si>
    <t>Perception du 1er avril au 31 octobre</t>
  </si>
  <si>
    <t>Il est ensuite majoré de 10% correspondant à la taxe additionnelle au profit du département de l'Ardèche.</t>
  </si>
  <si>
    <t>nombre de nuitées du séjour</t>
  </si>
  <si>
    <t>x</t>
  </si>
  <si>
    <t>Montant à percevoir =</t>
  </si>
  <si>
    <r>
      <t>Nombre de personnes assujetties (non exonérées</t>
    </r>
    <r>
      <rPr>
        <vertAlign val="superscript"/>
        <sz val="11"/>
        <color theme="1"/>
        <rFont val="Calibri"/>
        <family val="2"/>
        <scheme val="minor"/>
      </rPr>
      <t>(5)</t>
    </r>
    <r>
      <rPr>
        <sz val="11"/>
        <color theme="1"/>
        <rFont val="Calibri"/>
        <family val="2"/>
        <scheme val="minor"/>
      </rPr>
      <t>)</t>
    </r>
  </si>
  <si>
    <r>
      <t>tarif variable majoré</t>
    </r>
    <r>
      <rPr>
        <vertAlign val="superscript"/>
        <sz val="11"/>
        <color theme="1"/>
        <rFont val="Calibri"/>
        <family val="2"/>
        <scheme val="minor"/>
      </rPr>
      <t>(6)</t>
    </r>
    <r>
      <rPr>
        <sz val="11"/>
        <color theme="1"/>
        <rFont val="Calibri"/>
        <family val="2"/>
        <scheme val="minor"/>
      </rPr>
      <t xml:space="preserve"> de la taxe de séjour</t>
    </r>
  </si>
  <si>
    <t>Information for customers</t>
  </si>
  <si>
    <t>TOURIST TAX PRICE</t>
  </si>
  <si>
    <t>It is then increased by 10% corresponding to the additional tax for the benefit of the department of Ardèche.</t>
  </si>
  <si>
    <t>Amount to be collected=</t>
  </si>
  <si>
    <r>
      <t>Number of taxable persons (non exempt</t>
    </r>
    <r>
      <rPr>
        <vertAlign val="superscript"/>
        <sz val="11"/>
        <color theme="1"/>
        <rFont val="Calibri"/>
        <family val="2"/>
        <scheme val="minor"/>
      </rPr>
      <t>(5)</t>
    </r>
    <r>
      <rPr>
        <sz val="11"/>
        <color theme="1"/>
        <rFont val="Calibri"/>
        <family val="2"/>
        <scheme val="minor"/>
      </rPr>
      <t>)</t>
    </r>
  </si>
  <si>
    <t>number of nights of the stay</t>
  </si>
  <si>
    <r>
      <t>increased variable rate of tourist tax</t>
    </r>
    <r>
      <rPr>
        <vertAlign val="superscript"/>
        <sz val="11"/>
        <color theme="1"/>
        <rFont val="Calibri"/>
        <family val="2"/>
        <scheme val="minor"/>
      </rPr>
      <t>(6)</t>
    </r>
  </si>
  <si>
    <r>
      <t>Perception from April 1</t>
    </r>
    <r>
      <rPr>
        <vertAlign val="superscript"/>
        <sz val="11"/>
        <color theme="4"/>
        <rFont val="Calibri"/>
        <family val="2"/>
        <scheme val="minor"/>
      </rPr>
      <t>st</t>
    </r>
    <r>
      <rPr>
        <sz val="11"/>
        <color theme="4"/>
        <rFont val="Calibri"/>
        <family val="2"/>
        <scheme val="minor"/>
      </rPr>
      <t xml:space="preserve"> to October 31</t>
    </r>
    <r>
      <rPr>
        <vertAlign val="superscript"/>
        <sz val="11"/>
        <color theme="4"/>
        <rFont val="Calibri"/>
        <family val="2"/>
        <scheme val="minor"/>
      </rPr>
      <t>st</t>
    </r>
  </si>
  <si>
    <t>Bilingual document to be posted in your establishment and in your rooms to explain how the tourist tax is calculated</t>
  </si>
  <si>
    <t>tarif appliqué à l'hébergement selon sa catégorie et son classement + 10%</t>
  </si>
  <si>
    <t>rate applied to the accommodation according to its category and classification +10%</t>
  </si>
  <si>
    <r>
      <t>Nombre de personnes assujetties (non exonérées</t>
    </r>
    <r>
      <rPr>
        <vertAlign val="superscript"/>
        <sz val="11"/>
        <color theme="1"/>
        <rFont val="Calibri"/>
        <family val="2"/>
        <scheme val="minor"/>
      </rPr>
      <t>(3)</t>
    </r>
    <r>
      <rPr>
        <sz val="11"/>
        <color theme="1"/>
        <rFont val="Calibri"/>
        <family val="2"/>
        <scheme val="minor"/>
      </rPr>
      <t>)</t>
    </r>
  </si>
  <si>
    <r>
      <t>Number of taxable persons (non exempt</t>
    </r>
    <r>
      <rPr>
        <vertAlign val="superscript"/>
        <sz val="11"/>
        <color theme="1"/>
        <rFont val="Calibri"/>
        <family val="2"/>
        <scheme val="minor"/>
      </rPr>
      <t>(3)</t>
    </r>
    <r>
      <rPr>
        <sz val="11"/>
        <color theme="1"/>
        <rFont val="Calibri"/>
        <family val="2"/>
        <scheme val="minor"/>
      </rPr>
      <t>)</t>
    </r>
  </si>
  <si>
    <r>
      <rPr>
        <vertAlign val="superscript"/>
        <sz val="9"/>
        <color theme="1"/>
        <rFont val="Calibri"/>
        <family val="2"/>
        <scheme val="minor"/>
      </rPr>
      <t xml:space="preserve"> (1)</t>
    </r>
    <r>
      <rPr>
        <sz val="9"/>
        <color theme="1"/>
        <rFont val="Calibri"/>
        <family val="2"/>
        <scheme val="minor"/>
      </rPr>
      <t xml:space="preserve"> classement en étoiles, délivré par Atout France ; independemment des labels (Gîtes de France, Clévacances, etc.)</t>
    </r>
  </si>
  <si>
    <r>
      <rPr>
        <vertAlign val="superscript"/>
        <sz val="9"/>
        <color theme="1"/>
        <rFont val="Calibri"/>
        <family val="2"/>
        <scheme val="minor"/>
      </rPr>
      <t xml:space="preserve"> (1)</t>
    </r>
    <r>
      <rPr>
        <sz val="9"/>
        <color theme="1"/>
        <rFont val="Calibri"/>
        <family val="2"/>
        <scheme val="minor"/>
      </rPr>
      <t xml:space="preserve"> star rating, issued by Atout France; independently of labels (Gîtes de France, Clévacances, etc.)</t>
    </r>
  </si>
  <si>
    <r>
      <rPr>
        <vertAlign val="superscript"/>
        <sz val="9"/>
        <color theme="1"/>
        <rFont val="Calibri"/>
        <family val="2"/>
        <scheme val="minor"/>
      </rPr>
      <t>(3)</t>
    </r>
    <r>
      <rPr>
        <sz val="9"/>
        <color theme="1"/>
        <rFont val="Calibri"/>
        <family val="2"/>
        <scheme val="minor"/>
      </rPr>
      <t xml:space="preserve"> Prix HT par occupant de la nuitée = prix de l'hébergement HT pour le séjour / nombre de nuitées / nombre d'occupants</t>
    </r>
  </si>
  <si>
    <r>
      <rPr>
        <vertAlign val="superscript"/>
        <sz val="9"/>
        <color theme="1"/>
        <rFont val="Calibri"/>
        <family val="2"/>
        <scheme val="minor"/>
      </rPr>
      <t>(3)</t>
    </r>
    <r>
      <rPr>
        <sz val="9"/>
        <color theme="1"/>
        <rFont val="Calibri"/>
        <family val="2"/>
        <scheme val="minor"/>
      </rPr>
      <t xml:space="preserve"> Price excluding VAT per occupant per night = price of accommodation excluding VAT for the stay / number of nights / number of occupants</t>
    </r>
  </si>
  <si>
    <r>
      <rPr>
        <vertAlign val="superscript"/>
        <sz val="9"/>
        <color theme="1"/>
        <rFont val="Calibri"/>
        <family val="2"/>
        <scheme val="minor"/>
      </rPr>
      <t>(5)</t>
    </r>
    <r>
      <rPr>
        <b/>
        <sz val="9"/>
        <color theme="1"/>
        <rFont val="Calibri"/>
        <family val="2"/>
        <scheme val="minor"/>
      </rPr>
      <t xml:space="preserve"> Exonérations </t>
    </r>
    <r>
      <rPr>
        <sz val="9"/>
        <color theme="1"/>
        <rFont val="Calibri"/>
        <family val="2"/>
        <scheme val="minor"/>
      </rPr>
      <t>:
Sont exonérées de la taxe, selon l'article L.2333-31 du CGCT :
- les personnes mineures
- les titulaires d'un contrat de travail saisonnier employées dans la commune ou l'EPCI
- les personnes bénéficiant d'un hébergement d'urgence ou d'un relogement temporaire</t>
    </r>
  </si>
  <si>
    <r>
      <rPr>
        <vertAlign val="superscript"/>
        <sz val="9"/>
        <color theme="1"/>
        <rFont val="Calibri"/>
        <family val="2"/>
        <scheme val="minor"/>
      </rPr>
      <t>(5)</t>
    </r>
    <r>
      <rPr>
        <sz val="9"/>
        <color theme="1"/>
        <rFont val="Calibri"/>
        <family val="2"/>
        <scheme val="minor"/>
      </rPr>
      <t xml:space="preserve"> </t>
    </r>
    <r>
      <rPr>
        <b/>
        <sz val="9"/>
        <color theme="1"/>
        <rFont val="Calibri"/>
        <family val="2"/>
        <scheme val="minor"/>
      </rPr>
      <t>Exemptions</t>
    </r>
    <r>
      <rPr>
        <sz val="9"/>
        <color theme="1"/>
        <rFont val="Calibri"/>
        <family val="2"/>
        <scheme val="minor"/>
      </rPr>
      <t>:
The following are exempt from tax, according to Article L.2333-31 of the CGCT:
- minors
- holders of a seasonal employment contract employed in the municipality or the EPCI
- persons benefiting from emergency accommodation or temporary relocation</t>
    </r>
  </si>
  <si>
    <r>
      <rPr>
        <vertAlign val="superscript"/>
        <sz val="9"/>
        <color theme="1"/>
        <rFont val="Calibri"/>
        <family val="2"/>
        <scheme val="minor"/>
      </rPr>
      <t xml:space="preserve">(6) </t>
    </r>
    <r>
      <rPr>
        <sz val="9"/>
        <color theme="1"/>
        <rFont val="Calibri"/>
        <family val="2"/>
        <scheme val="minor"/>
      </rPr>
      <t>tarif variable majoré = 3% du prix HT par occupant de la nuitée plafonné à 0,80€ + 10%</t>
    </r>
  </si>
  <si>
    <r>
      <rPr>
        <vertAlign val="superscript"/>
        <sz val="9"/>
        <color theme="1"/>
        <rFont val="Calibri"/>
        <family val="2"/>
        <scheme val="minor"/>
      </rPr>
      <t>(6)</t>
    </r>
    <r>
      <rPr>
        <sz val="9"/>
        <color theme="1"/>
        <rFont val="Calibri"/>
        <family val="2"/>
        <scheme val="minor"/>
      </rPr>
      <t xml:space="preserve"> variable rate increased = 3% of the price excluding VAT per occupant of the night capped at 0.80€ + 10%.</t>
    </r>
  </si>
  <si>
    <r>
      <t>Pour les hébergements non classés ou en attente de classement</t>
    </r>
    <r>
      <rPr>
        <vertAlign val="superscript"/>
        <sz val="10"/>
        <color theme="1"/>
        <rFont val="Calibri"/>
        <family val="2"/>
        <scheme val="minor"/>
      </rPr>
      <t>(1)</t>
    </r>
    <r>
      <rPr>
        <sz val="10"/>
        <color theme="1"/>
        <rFont val="Calibri"/>
        <family val="2"/>
        <scheme val="minor"/>
      </rPr>
      <t xml:space="preserve"> (hôtels de tourisme, meublés de tourisme, résidences de tourisme, village vacances) hors hébergements de plein air et chambres d'hôtes, le tarif variable correspond à </t>
    </r>
    <r>
      <rPr>
        <b/>
        <sz val="10"/>
        <color theme="4"/>
        <rFont val="Calibri"/>
        <family val="2"/>
        <scheme val="minor"/>
      </rPr>
      <t>3%</t>
    </r>
    <r>
      <rPr>
        <b/>
        <sz val="10"/>
        <color theme="1"/>
        <rFont val="Calibri"/>
        <family val="2"/>
        <scheme val="minor"/>
      </rPr>
      <t xml:space="preserve"> </t>
    </r>
    <r>
      <rPr>
        <vertAlign val="superscript"/>
        <sz val="10"/>
        <color theme="1"/>
        <rFont val="Calibri"/>
        <family val="2"/>
        <scheme val="minor"/>
      </rPr>
      <t>(2)</t>
    </r>
    <r>
      <rPr>
        <sz val="10"/>
        <color theme="1"/>
        <rFont val="Calibri"/>
        <family val="2"/>
        <scheme val="minor"/>
      </rPr>
      <t xml:space="preserve"> du prix HT par personne de la nuitée</t>
    </r>
    <r>
      <rPr>
        <vertAlign val="superscript"/>
        <sz val="10"/>
        <color theme="1"/>
        <rFont val="Calibri"/>
        <family val="2"/>
        <scheme val="minor"/>
      </rPr>
      <t>(3)</t>
    </r>
    <r>
      <rPr>
        <sz val="10"/>
        <color theme="1"/>
        <rFont val="Calibri"/>
        <family val="2"/>
        <scheme val="minor"/>
      </rPr>
      <t>, plafonné à 0,80€</t>
    </r>
    <r>
      <rPr>
        <vertAlign val="superscript"/>
        <sz val="10"/>
        <color theme="1"/>
        <rFont val="Calibri"/>
        <family val="2"/>
        <scheme val="minor"/>
      </rPr>
      <t>(4)</t>
    </r>
    <r>
      <rPr>
        <sz val="10"/>
        <color theme="1"/>
        <rFont val="Calibri"/>
        <family val="2"/>
        <scheme val="minor"/>
      </rPr>
      <t xml:space="preserve"> sur le territoire de la Communauté de Communes du Pays de Lamastre.</t>
    </r>
  </si>
  <si>
    <r>
      <t>For accommodation that is not classified or awaiting classification</t>
    </r>
    <r>
      <rPr>
        <vertAlign val="superscript"/>
        <sz val="10"/>
        <color theme="1"/>
        <rFont val="Calibri"/>
        <family val="2"/>
        <scheme val="minor"/>
      </rPr>
      <t>(1)</t>
    </r>
    <r>
      <rPr>
        <sz val="10"/>
        <color theme="1"/>
        <rFont val="Calibri"/>
        <family val="2"/>
        <scheme val="minor"/>
      </rPr>
      <t xml:space="preserve"> (tourist hotels, furnished tourist accommodation, tourist residences, holiday villages) excluding outdoor accommodation and guest rooms, the variable rate corresponds to </t>
    </r>
    <r>
      <rPr>
        <b/>
        <sz val="10"/>
        <color theme="4"/>
        <rFont val="Calibri"/>
        <family val="2"/>
        <scheme val="minor"/>
      </rPr>
      <t>3%</t>
    </r>
    <r>
      <rPr>
        <vertAlign val="superscript"/>
        <sz val="10"/>
        <color theme="1"/>
        <rFont val="Calibri"/>
        <family val="2"/>
        <scheme val="minor"/>
      </rPr>
      <t xml:space="preserve"> (2)</t>
    </r>
    <r>
      <rPr>
        <sz val="10"/>
        <color theme="1"/>
        <rFont val="Calibri"/>
        <family val="2"/>
        <scheme val="minor"/>
      </rPr>
      <t xml:space="preserve"> of the price excluding VAT per person per night</t>
    </r>
    <r>
      <rPr>
        <vertAlign val="superscript"/>
        <sz val="10"/>
        <color theme="1"/>
        <rFont val="Calibri"/>
        <family val="2"/>
        <scheme val="minor"/>
      </rPr>
      <t>(3)</t>
    </r>
    <r>
      <rPr>
        <sz val="10"/>
        <color theme="1"/>
        <rFont val="Calibri"/>
        <family val="2"/>
        <scheme val="minor"/>
      </rPr>
      <t xml:space="preserve">, capped at 0.80€ </t>
    </r>
    <r>
      <rPr>
        <vertAlign val="superscript"/>
        <sz val="10"/>
        <color theme="1"/>
        <rFont val="Calibri"/>
        <family val="2"/>
        <scheme val="minor"/>
      </rPr>
      <t>(4)</t>
    </r>
    <r>
      <rPr>
        <sz val="10"/>
        <color theme="1"/>
        <rFont val="Calibri"/>
        <family val="2"/>
        <scheme val="minor"/>
      </rPr>
      <t xml:space="preserve"> within the territory of the Communauté de Communes du Pays de Lamastre.</t>
    </r>
  </si>
  <si>
    <r>
      <rPr>
        <b/>
        <sz val="11"/>
        <color theme="1"/>
        <rFont val="Calibri"/>
        <family val="2"/>
        <scheme val="minor"/>
      </rPr>
      <t>Tarif appliqué dans cet établissement</t>
    </r>
    <r>
      <rPr>
        <sz val="11"/>
        <color theme="1"/>
        <rFont val="Calibri"/>
        <family val="2"/>
        <scheme val="minor"/>
      </rPr>
      <t xml:space="preserve"> :</t>
    </r>
    <r>
      <rPr>
        <b/>
        <sz val="12"/>
        <color theme="4"/>
        <rFont val="Calibri"/>
        <family val="2"/>
        <scheme val="minor"/>
      </rPr>
      <t xml:space="preserve"> xx € par personne et par nuit</t>
    </r>
  </si>
  <si>
    <r>
      <rPr>
        <b/>
        <sz val="11"/>
        <color theme="1"/>
        <rFont val="Calibri"/>
        <family val="2"/>
        <scheme val="minor"/>
      </rPr>
      <t>Rate applied in this establishment</t>
    </r>
    <r>
      <rPr>
        <sz val="11"/>
        <color theme="1"/>
        <rFont val="Calibri"/>
        <family val="2"/>
        <scheme val="minor"/>
      </rPr>
      <t>:</t>
    </r>
    <r>
      <rPr>
        <b/>
        <sz val="12"/>
        <color theme="4"/>
        <rFont val="Calibri"/>
        <family val="2"/>
        <scheme val="minor"/>
      </rPr>
      <t xml:space="preserve"> xx € per person and per night</t>
    </r>
  </si>
  <si>
    <r>
      <t xml:space="preserve">Concerne les hébergements classés </t>
    </r>
    <r>
      <rPr>
        <vertAlign val="superscript"/>
        <sz val="10"/>
        <color theme="1"/>
        <rFont val="Calibri"/>
        <family val="2"/>
        <scheme val="minor"/>
      </rPr>
      <t>(2)</t>
    </r>
    <r>
      <rPr>
        <sz val="10"/>
        <color theme="1"/>
        <rFont val="Calibri"/>
        <family val="2"/>
        <scheme val="minor"/>
      </rPr>
      <t xml:space="preserve"> (hôtels de tourisme, meublés de tourisme, résidences de tourisme, village vacances,  hébergements de plein air) et les chambres d'hôtes.</t>
    </r>
  </si>
  <si>
    <r>
      <t xml:space="preserve">Concerns classified accommodation </t>
    </r>
    <r>
      <rPr>
        <vertAlign val="superscript"/>
        <sz val="10"/>
        <color theme="1"/>
        <rFont val="Calibri"/>
        <family val="2"/>
        <scheme val="minor"/>
      </rPr>
      <t>(2)</t>
    </r>
    <r>
      <rPr>
        <sz val="10"/>
        <color theme="1"/>
        <rFont val="Calibri"/>
        <family val="2"/>
        <scheme val="minor"/>
      </rPr>
      <t xml:space="preserve"> (tourist hotels, furnished tourist accommodation, tourist residences, holiday villages, outdoor accommodation) and guest rooms.</t>
    </r>
  </si>
  <si>
    <r>
      <rPr>
        <vertAlign val="superscript"/>
        <sz val="10"/>
        <color theme="1"/>
        <rFont val="Calibri"/>
        <family val="2"/>
        <scheme val="minor"/>
      </rPr>
      <t xml:space="preserve"> (2)</t>
    </r>
    <r>
      <rPr>
        <sz val="10"/>
        <color theme="1"/>
        <rFont val="Calibri"/>
        <family val="2"/>
        <scheme val="minor"/>
      </rPr>
      <t xml:space="preserve"> classement en étoiles, délivré par Atout France ; independemment des labels (Gîtes de France, Clévacances, etc.)</t>
    </r>
  </si>
  <si>
    <r>
      <rPr>
        <vertAlign val="superscript"/>
        <sz val="10"/>
        <color theme="1"/>
        <rFont val="Calibri"/>
        <family val="2"/>
        <scheme val="minor"/>
      </rPr>
      <t xml:space="preserve"> (2)</t>
    </r>
    <r>
      <rPr>
        <sz val="10"/>
        <color theme="1"/>
        <rFont val="Calibri"/>
        <family val="2"/>
        <scheme val="minor"/>
      </rPr>
      <t xml:space="preserve"> star rating, issued by Atout France; independently of labels (Gîtes de France, Clévacances, etc.)</t>
    </r>
  </si>
  <si>
    <r>
      <rPr>
        <vertAlign val="superscript"/>
        <sz val="10"/>
        <color theme="1"/>
        <rFont val="Calibri"/>
        <family val="2"/>
        <scheme val="minor"/>
      </rPr>
      <t>(3)</t>
    </r>
    <r>
      <rPr>
        <b/>
        <sz val="10"/>
        <color theme="1"/>
        <rFont val="Calibri"/>
        <family val="2"/>
        <scheme val="minor"/>
      </rPr>
      <t xml:space="preserve"> Exonérations </t>
    </r>
    <r>
      <rPr>
        <sz val="10"/>
        <color theme="1"/>
        <rFont val="Calibri"/>
        <family val="2"/>
        <scheme val="minor"/>
      </rPr>
      <t>:
Sont exonérées de la taxe, selon l'article L.2333-31 du CGCT :
- les personnes mineures
- les titulaires d'un contrat de travail saisonnier employées dans la commune ou l'EPCI
- les personnes bénéficiant d'un hébergement d'urgence ou d'un relogement temporaire</t>
    </r>
  </si>
  <si>
    <r>
      <rPr>
        <vertAlign val="superscript"/>
        <sz val="10"/>
        <color theme="1"/>
        <rFont val="Calibri"/>
        <family val="2"/>
        <scheme val="minor"/>
      </rPr>
      <t>(3)</t>
    </r>
    <r>
      <rPr>
        <sz val="10"/>
        <color theme="1"/>
        <rFont val="Calibri"/>
        <family val="2"/>
        <scheme val="minor"/>
      </rPr>
      <t xml:space="preserve"> </t>
    </r>
    <r>
      <rPr>
        <b/>
        <sz val="10"/>
        <color theme="1"/>
        <rFont val="Calibri"/>
        <family val="2"/>
        <scheme val="minor"/>
      </rPr>
      <t>Exemptions</t>
    </r>
    <r>
      <rPr>
        <sz val="10"/>
        <color theme="1"/>
        <rFont val="Calibri"/>
        <family val="2"/>
        <scheme val="minor"/>
      </rPr>
      <t>:
The following are exempt from tax, according to Article L.2333-31 of the CGCT:
- minors
- holders of a seasonal employment contract employed in the municipality or the EPCI
- persons benefiting from emergency accommodation or temporary relocation</t>
    </r>
  </si>
  <si>
    <r>
      <rPr>
        <b/>
        <sz val="14"/>
        <color rgb="FFFF0000"/>
        <rFont val="Calibri"/>
        <family val="2"/>
        <scheme val="minor"/>
      </rPr>
      <t>TAXE DE SEJOUR DUE</t>
    </r>
    <r>
      <rPr>
        <sz val="11"/>
        <color theme="1"/>
        <rFont val="Calibri"/>
        <family val="2"/>
        <scheme val="minor"/>
      </rPr>
      <t xml:space="preserve">
taxe intercommunale
+ 
10 % part départementale</t>
    </r>
  </si>
  <si>
    <t>TOTAL p.1</t>
  </si>
  <si>
    <t>TOTAL p.2</t>
  </si>
  <si>
    <t>p.1 /____</t>
  </si>
  <si>
    <t>p.2 /____</t>
  </si>
  <si>
    <t>TOTAL p.3</t>
  </si>
  <si>
    <t>p.3 /____</t>
  </si>
  <si>
    <t>TOTAL p.4</t>
  </si>
  <si>
    <t>p.4 /____</t>
  </si>
  <si>
    <t>Faire le total général sur la dernière page le cas échéant</t>
  </si>
  <si>
    <t>EX. 1</t>
  </si>
  <si>
    <t>EX. 2</t>
  </si>
  <si>
    <t>EX. 3</t>
  </si>
  <si>
    <t>Mois de référence</t>
  </si>
  <si>
    <t>avril</t>
  </si>
  <si>
    <t>juillet</t>
  </si>
  <si>
    <t>N</t>
  </si>
  <si>
    <t>O</t>
  </si>
  <si>
    <t>P</t>
  </si>
  <si>
    <t>Q</t>
  </si>
  <si>
    <t>R</t>
  </si>
  <si>
    <t>S</t>
  </si>
  <si>
    <t>T</t>
  </si>
  <si>
    <t xml:space="preserve"> - 1 onglet "Affichage clients - non classé"</t>
  </si>
  <si>
    <t xml:space="preserve"> - 1 tab "Affichage clients - non classé"</t>
  </si>
  <si>
    <r>
      <t xml:space="preserve">Renseignements
</t>
    </r>
    <r>
      <rPr>
        <b/>
        <sz val="10"/>
        <color rgb="FFFF0000"/>
        <rFont val="Calibri"/>
        <family val="2"/>
        <scheme val="minor"/>
      </rPr>
      <t>OBLIGATOIRES</t>
    </r>
    <r>
      <rPr>
        <sz val="10"/>
        <color theme="1"/>
        <rFont val="Calibri"/>
        <family val="2"/>
        <scheme val="minor"/>
      </rPr>
      <t xml:space="preserve">
Lorsque vous saisissez vos informations elles se reportent dans le "Tableau Récapitulatif"</t>
    </r>
  </si>
  <si>
    <t>Si vous possédez meublé(s) ET chambres d'hôtes, 
UN REGISTRE PAR TYPE D'ETABLISSEMENT</t>
  </si>
  <si>
    <t>FORMULES DE CALCUL AUTOMATIQUES - NE RIEN SAISIR DANS LES COLONNES GRISÉES</t>
  </si>
  <si>
    <t>Taxe de Séjour - Pays de Lamastre</t>
  </si>
  <si>
    <r>
      <t xml:space="preserve">Au prix de votre séjour dans cet établissement s'ajoute une </t>
    </r>
    <r>
      <rPr>
        <b/>
        <sz val="10"/>
        <color theme="1"/>
        <rFont val="Calibri"/>
        <family val="2"/>
        <scheme val="minor"/>
      </rPr>
      <t xml:space="preserve">taxe de séjour </t>
    </r>
    <r>
      <rPr>
        <sz val="10"/>
        <color theme="1"/>
        <rFont val="Calibri"/>
        <family val="2"/>
        <scheme val="minor"/>
      </rPr>
      <t xml:space="preserve">perçue par l'hébergeur pour le compte de la </t>
    </r>
    <r>
      <rPr>
        <b/>
        <sz val="10"/>
        <color theme="1"/>
        <rFont val="Calibri"/>
        <family val="2"/>
        <scheme val="minor"/>
      </rPr>
      <t>Communauté de Communes du Pays de Lamastre</t>
    </r>
    <r>
      <rPr>
        <sz val="10"/>
        <color theme="1"/>
        <rFont val="Calibri"/>
        <family val="2"/>
        <scheme val="minor"/>
      </rPr>
      <t xml:space="preserve"> et du Conseil Départemental de l'Ardèche.
Cette taxe est calculée en fonction de la catégorie d'hébergement et du nombre de personnes y séjournant.</t>
    </r>
  </si>
  <si>
    <r>
      <t xml:space="preserve">In addition to the price of your stay in this establishment, there is a </t>
    </r>
    <r>
      <rPr>
        <b/>
        <sz val="10"/>
        <color theme="1"/>
        <rFont val="Calibri"/>
        <family val="2"/>
        <scheme val="minor"/>
      </rPr>
      <t xml:space="preserve">tourist tax </t>
    </r>
    <r>
      <rPr>
        <sz val="10"/>
        <color theme="1"/>
        <rFont val="Calibri"/>
        <family val="2"/>
        <scheme val="minor"/>
      </rPr>
      <t xml:space="preserve">collected by the host on behalf of the </t>
    </r>
    <r>
      <rPr>
        <b/>
        <sz val="10"/>
        <color theme="1"/>
        <rFont val="Calibri"/>
        <family val="2"/>
        <scheme val="minor"/>
      </rPr>
      <t>Communauté de Communes du Pays de Lamastre</t>
    </r>
    <r>
      <rPr>
        <sz val="10"/>
        <color theme="1"/>
        <rFont val="Calibri"/>
        <family val="2"/>
        <scheme val="minor"/>
      </rPr>
      <t xml:space="preserve"> and the Conseil Départemental de l'Ardèche.
This tax is calculated according to the category of accommodation and the number of people staying there.</t>
    </r>
  </si>
  <si>
    <t>Communauté de Communes du Pays de Lamastre : 04 75 06 52 86</t>
  </si>
  <si>
    <t>Office de Tourisme Intercommunal du Pays de Lamastre : 04 75 06 48 99</t>
  </si>
  <si>
    <t>Communauté de Communes du Pays de Lamastre : +33 (0)4 75 06 52 86</t>
  </si>
  <si>
    <t>Office de Tourisme Intercommunal du Pays de Lamastre : +33 (0)4 75 06 48 99</t>
  </si>
  <si>
    <t>Héb. classé,
Chambre d'hôtes
Camping même non classé</t>
  </si>
  <si>
    <t>Hébergement
NON classé
hors chambres d'hôtes et campings</t>
  </si>
  <si>
    <t>Adresse du logement (si diff.) :</t>
  </si>
  <si>
    <t>Adresse complète du propriétaire :</t>
  </si>
  <si>
    <t>Téléphone :</t>
  </si>
  <si>
    <t>adresse e-mail :</t>
  </si>
  <si>
    <t>(Faire le total de toutes les pages)</t>
  </si>
  <si>
    <r>
      <t>Nb personnes exonérées</t>
    </r>
    <r>
      <rPr>
        <b/>
        <sz val="10.5"/>
        <color rgb="FFFF0000"/>
        <rFont val="Calibri"/>
        <family val="2"/>
        <scheme val="minor"/>
      </rPr>
      <t/>
    </r>
  </si>
  <si>
    <t xml:space="preserve"> - 1 tab Aff. clients - classé+Ch. Hôtes" - ALSO APLLICABLE TO GUEST ROOMS</t>
  </si>
  <si>
    <t>Nb personnes redevables</t>
  </si>
  <si>
    <t>Pour vous aider dans votre suivi, vous pouvez saisir ici les noms de vos chambres</t>
  </si>
  <si>
    <r>
      <t xml:space="preserve">motif exonération
</t>
    </r>
    <r>
      <rPr>
        <b/>
        <sz val="11"/>
        <color rgb="FFFF0000"/>
        <rFont val="Calibri"/>
        <family val="2"/>
        <scheme val="minor"/>
      </rPr>
      <t>Saisie obligatoire</t>
    </r>
    <r>
      <rPr>
        <sz val="11"/>
        <color theme="1"/>
        <rFont val="Calibri"/>
        <family val="2"/>
        <scheme val="minor"/>
      </rPr>
      <t xml:space="preserve">
</t>
    </r>
    <r>
      <rPr>
        <sz val="8"/>
        <color theme="1"/>
        <rFont val="Calibri"/>
        <family val="2"/>
        <scheme val="minor"/>
      </rPr>
      <t>1 = mineur
2 = contrat de travail saisonnier sur la CdC
3 = Hébergement urgence ou relogement temporaire</t>
    </r>
  </si>
  <si>
    <r>
      <rPr>
        <b/>
        <sz val="11"/>
        <color rgb="FFFF0000"/>
        <rFont val="Calibri"/>
        <family val="2"/>
        <scheme val="minor"/>
      </rPr>
      <t>TAXE DE SEJOUR DUE PAR LES CLIENTS</t>
    </r>
    <r>
      <rPr>
        <sz val="10"/>
        <color theme="1"/>
        <rFont val="Calibri"/>
        <family val="2"/>
        <scheme val="minor"/>
      </rPr>
      <t xml:space="preserve">
taxe intercommunale
+ 
10 % part départementale</t>
    </r>
  </si>
  <si>
    <r>
      <t xml:space="preserve">Nom de la plateforme qui collecte la taxe de séjour pour vous et s'engage à la reverser directement à la collectivité.
</t>
    </r>
    <r>
      <rPr>
        <b/>
        <i/>
        <sz val="10.5"/>
        <color rgb="FFFF0000"/>
        <rFont val="Calibri"/>
        <family val="2"/>
        <scheme val="minor"/>
      </rPr>
      <t>Ne rien inscrire si la platerforme vous donne le montant perçu pour que vous le reversiez à la collectivité.</t>
    </r>
  </si>
  <si>
    <t>CHAMBRES D'HOTES</t>
  </si>
  <si>
    <t>nombre de nuitées
= F-E</t>
  </si>
  <si>
    <t>Calcul part taxe intercommunale à percevoir
= (I x J) x G</t>
  </si>
  <si>
    <t>Nb de nuitées taxées
= G x J</t>
  </si>
  <si>
    <t>Nb nuitées exonérées
= G x K</t>
  </si>
  <si>
    <t>26, avenue Boissy d'Anglas
07270 LAMASTRE</t>
  </si>
  <si>
    <t>Nombre de Chambres :</t>
  </si>
  <si>
    <t xml:space="preserve">TOTAL p.2/       </t>
  </si>
  <si>
    <t xml:space="preserve">TOTAL p.3/     </t>
  </si>
  <si>
    <t xml:space="preserve">TOTAL p.4/     </t>
  </si>
  <si>
    <t xml:space="preserve">TOTAL p.5/     </t>
  </si>
  <si>
    <t xml:space="preserve">TOTAL p.6/     </t>
  </si>
  <si>
    <t xml:space="preserve">TOTAL p.7/        </t>
  </si>
  <si>
    <t xml:space="preserve">TOTAL p.8/        </t>
  </si>
  <si>
    <t xml:space="preserve">TOTAL p.9/        </t>
  </si>
  <si>
    <t xml:space="preserve">TOTAL p.10/        </t>
  </si>
  <si>
    <t xml:space="preserve">TOTAL p.1/    </t>
  </si>
  <si>
    <t>Meublé classé
Hôtel classé
Camping (tous)</t>
  </si>
  <si>
    <t>Meublé non classé
Hôtel non classé</t>
  </si>
  <si>
    <t>(préciser : camping, hôtel, meublés)</t>
  </si>
  <si>
    <t>Si vous possédez meublé(s) ET chambres d'hôtes, 
VOIR L'ONGLET "CHAMBRES D'HOTES"</t>
  </si>
  <si>
    <t>Si vous possédez aussi un meublé
VOIR L'ONGLET "MEUBLE, HOT., CAMP."</t>
  </si>
  <si>
    <t>Date du classement :</t>
  </si>
  <si>
    <r>
      <t xml:space="preserve">motif exonération
</t>
    </r>
    <r>
      <rPr>
        <b/>
        <sz val="11"/>
        <color rgb="FFFF0000"/>
        <rFont val="Calibri"/>
        <family val="2"/>
        <scheme val="minor"/>
      </rPr>
      <t>Saisie obligatoire</t>
    </r>
    <r>
      <rPr>
        <sz val="11"/>
        <color theme="1"/>
        <rFont val="Calibri"/>
        <family val="2"/>
        <scheme val="minor"/>
      </rPr>
      <t xml:space="preserve">
</t>
    </r>
    <r>
      <rPr>
        <sz val="10"/>
        <color theme="1"/>
        <rFont val="Calibri"/>
        <family val="2"/>
        <scheme val="minor"/>
      </rPr>
      <t>1</t>
    </r>
    <r>
      <rPr>
        <sz val="8"/>
        <color theme="1"/>
        <rFont val="Calibri"/>
        <family val="2"/>
        <scheme val="minor"/>
      </rPr>
      <t xml:space="preserve"> = mineur
</t>
    </r>
    <r>
      <rPr>
        <sz val="10"/>
        <color theme="1"/>
        <rFont val="Calibri"/>
        <family val="2"/>
        <scheme val="minor"/>
      </rPr>
      <t>2</t>
    </r>
    <r>
      <rPr>
        <sz val="8"/>
        <color theme="1"/>
        <rFont val="Calibri"/>
        <family val="2"/>
        <scheme val="minor"/>
      </rPr>
      <t xml:space="preserve"> = contrat de travail saisonnier sur la Communauté de Communes
</t>
    </r>
    <r>
      <rPr>
        <sz val="10"/>
        <color theme="1"/>
        <rFont val="Calibri"/>
        <family val="2"/>
        <scheme val="minor"/>
      </rPr>
      <t>3</t>
    </r>
    <r>
      <rPr>
        <sz val="8"/>
        <color theme="1"/>
        <rFont val="Calibri"/>
        <family val="2"/>
        <scheme val="minor"/>
      </rPr>
      <t xml:space="preserve"> = Hébergement urgence ou relogement temporaire</t>
    </r>
  </si>
  <si>
    <t>TOTAL p.5</t>
  </si>
  <si>
    <t>p.5 /____</t>
  </si>
  <si>
    <t>TOTAL p.6</t>
  </si>
  <si>
    <t>p.6 /____</t>
  </si>
  <si>
    <t>TOTAL p.7</t>
  </si>
  <si>
    <t>p.7 /____</t>
  </si>
  <si>
    <t>TOTAL p.8</t>
  </si>
  <si>
    <t>p.8 /____</t>
  </si>
  <si>
    <t>TOTAL p.9</t>
  </si>
  <si>
    <t>p.9 /____</t>
  </si>
  <si>
    <t>TOTAL p.10</t>
  </si>
  <si>
    <t>p.10 /____</t>
  </si>
  <si>
    <t>TOTAL p.11</t>
  </si>
  <si>
    <t>p.11 /____</t>
  </si>
  <si>
    <t>U</t>
  </si>
  <si>
    <t>nombre de nuitées
= E - D</t>
  </si>
  <si>
    <r>
      <t xml:space="preserve">tarif TS appliqué
= (I x K) 
</t>
    </r>
    <r>
      <rPr>
        <i/>
        <sz val="10"/>
        <color rgb="FFFF0000"/>
        <rFont val="Calibri"/>
        <family val="2"/>
        <scheme val="minor"/>
      </rPr>
      <t>si taux &gt; 0,80 : le calcul se fait automatiquement avec 0,80</t>
    </r>
  </si>
  <si>
    <t>Calcul part taxe intercommunale à percevoir
= (J x M) x F</t>
  </si>
  <si>
    <t>Calcul part taxe intercommunale à percevoir
= (L x M) x F</t>
  </si>
  <si>
    <t>Nb de nuitées taxées
= F x M</t>
  </si>
  <si>
    <t>Nb de nuitées exonérées
= F x N</t>
  </si>
  <si>
    <t>TOTAL DES NUITEES EXONEREES</t>
  </si>
  <si>
    <t xml:space="preserve">MONTANT TOTAL DE LA TAXE DE SEJOUR </t>
  </si>
  <si>
    <t>Propriétaire + plateformes</t>
  </si>
  <si>
    <r>
      <rPr>
        <b/>
        <sz val="11"/>
        <color theme="1"/>
        <rFont val="Calibri"/>
        <family val="2"/>
        <scheme val="minor"/>
      </rPr>
      <t>Propriétaire uniquement</t>
    </r>
    <r>
      <rPr>
        <sz val="11"/>
        <color theme="1"/>
        <rFont val="Calibri"/>
        <family val="2"/>
        <scheme val="minor"/>
      </rPr>
      <t xml:space="preserve">
 </t>
    </r>
    <r>
      <rPr>
        <sz val="10"/>
        <color theme="1"/>
        <rFont val="Calibri"/>
        <family val="2"/>
        <scheme val="minor"/>
      </rPr>
      <t>(hors plateformes qui reversent directement à la Communauté de Communes du Pays de Lamastre)</t>
    </r>
  </si>
  <si>
    <t>Propriétaire uniquement</t>
  </si>
  <si>
    <r>
      <t xml:space="preserve">Perçue par propriétaire
 et par plateformes 
</t>
    </r>
    <r>
      <rPr>
        <sz val="10"/>
        <color theme="1"/>
        <rFont val="Calibri"/>
        <family val="2"/>
        <scheme val="minor"/>
      </rPr>
      <t>(Intercommunale + départementale)</t>
    </r>
  </si>
  <si>
    <r>
      <rPr>
        <b/>
        <sz val="11"/>
        <color theme="1"/>
        <rFont val="Calibri"/>
        <family val="2"/>
        <scheme val="minor"/>
      </rPr>
      <t>Propriétaire uniquement</t>
    </r>
    <r>
      <rPr>
        <sz val="10"/>
        <color theme="1"/>
        <rFont val="Calibri"/>
        <family val="2"/>
        <scheme val="minor"/>
      </rPr>
      <t xml:space="preserve">,
 </t>
    </r>
    <r>
      <rPr>
        <b/>
        <sz val="10"/>
        <color theme="1"/>
        <rFont val="Calibri"/>
        <family val="2"/>
        <scheme val="minor"/>
      </rPr>
      <t>à reverser par lui à la Communauté de Communes du Pays de Lamastre</t>
    </r>
    <r>
      <rPr>
        <sz val="10"/>
        <color theme="1"/>
        <rFont val="Calibri"/>
        <family val="2"/>
        <scheme val="minor"/>
      </rPr>
      <t xml:space="preserve"> 
(Intercommunale + départementale)</t>
    </r>
  </si>
  <si>
    <t>Adresse :</t>
  </si>
  <si>
    <t>Type établissement :</t>
  </si>
  <si>
    <t>TOTAL DES NUITEES TAXEES</t>
  </si>
  <si>
    <t>if your establishment is not classified, do not complete column J, the 3% rate is used by default (orange columns).</t>
  </si>
  <si>
    <t>A utiliser par les propriétaires de meublés, hôtels, campings.
si vous choisissez d'imprimer le registre du logeur pour le remplir manuellement.
Dans ce cas, nous vous laissons le soin de faire les calculs.</t>
  </si>
  <si>
    <t>To be used by owners of tourist accommodation, hotels, campsites. 
if you choose to print the register to fill it in manually.
In this case, we leave it to you to do the calculations.</t>
  </si>
  <si>
    <t xml:space="preserve"> - 1 tab "Meublé, Hôt, Camp. Calculs auto": </t>
  </si>
  <si>
    <t>A utiliser par les propriétaires de chambres d'hôtes uniquement.
si vous choisissez de remplir le registre du logeur directement sur Excel, les calculs se feront directement.
Certaines cellules ne sont pas modifiables.</t>
  </si>
  <si>
    <t>To be used by owners of guest rooms only.
Automatic formulas. If you choose to fill in the  register directly in Excel, the calculations will be done directly. Some cells cannot be modified.</t>
  </si>
  <si>
    <t>Document bilingue à afficher dans votre établissement et dans vos chambres pour expliquer le mode de calcul de la taxe de séjour.</t>
  </si>
  <si>
    <t>(remplissage automatique à partir de votre saisie sur "Meublé, Hôt, Camp. Calculs auto" et "Chambres d'hôtes - calculs auto")</t>
  </si>
  <si>
    <t>Pour faciliter le suivi en fonction de vos chambres, la colonne C vous permet de noter le nom de chacune de vos chambres.</t>
  </si>
  <si>
    <t>To facilitate the follow-up according to your rooms, column C allows you to note the name of each of your rooms.</t>
  </si>
  <si>
    <t>(valable uniquement pour meublés, hôtels et campings)</t>
  </si>
  <si>
    <t>Nom de l'hébergement :</t>
  </si>
  <si>
    <t>Nom de l'hébergement (ch. d'hôtes) :</t>
  </si>
  <si>
    <r>
      <t xml:space="preserve">AVRIL
 </t>
    </r>
    <r>
      <rPr>
        <sz val="9"/>
        <color theme="1"/>
        <rFont val="Calibri"/>
        <family val="2"/>
        <scheme val="minor"/>
      </rPr>
      <t>(Meublé, Hôt., Camp.)</t>
    </r>
  </si>
  <si>
    <r>
      <t xml:space="preserve">AVRIL
 </t>
    </r>
    <r>
      <rPr>
        <sz val="9"/>
        <color theme="1"/>
        <rFont val="Calibri"/>
        <family val="2"/>
        <scheme val="minor"/>
      </rPr>
      <t>(Chambres d'hôtes)</t>
    </r>
  </si>
  <si>
    <r>
      <t xml:space="preserve">MAI
 </t>
    </r>
    <r>
      <rPr>
        <sz val="9"/>
        <color theme="1"/>
        <rFont val="Calibri"/>
        <family val="2"/>
        <scheme val="minor"/>
      </rPr>
      <t>(Meublé, Hôt., Camp.)</t>
    </r>
  </si>
  <si>
    <r>
      <t xml:space="preserve">MAI
 </t>
    </r>
    <r>
      <rPr>
        <sz val="9"/>
        <color theme="1"/>
        <rFont val="Calibri"/>
        <family val="2"/>
        <scheme val="minor"/>
      </rPr>
      <t>(Chambres d'hôtes)</t>
    </r>
  </si>
  <si>
    <r>
      <t xml:space="preserve">JUIN
 </t>
    </r>
    <r>
      <rPr>
        <sz val="9"/>
        <color theme="1"/>
        <rFont val="Calibri"/>
        <family val="2"/>
        <scheme val="minor"/>
      </rPr>
      <t>(Meublé, Hôt., Camp.)</t>
    </r>
  </si>
  <si>
    <r>
      <t xml:space="preserve">JUIN
 </t>
    </r>
    <r>
      <rPr>
        <sz val="9"/>
        <color theme="1"/>
        <rFont val="Calibri"/>
        <family val="2"/>
        <scheme val="minor"/>
      </rPr>
      <t>(Chambres d'hôtes)</t>
    </r>
  </si>
  <si>
    <r>
      <t xml:space="preserve">JUILLET
 </t>
    </r>
    <r>
      <rPr>
        <sz val="9"/>
        <color theme="1"/>
        <rFont val="Calibri"/>
        <family val="2"/>
        <scheme val="minor"/>
      </rPr>
      <t>(Meublé, Hôt., Camp.)</t>
    </r>
  </si>
  <si>
    <r>
      <t xml:space="preserve">JUILLET
 </t>
    </r>
    <r>
      <rPr>
        <sz val="9"/>
        <color theme="1"/>
        <rFont val="Calibri"/>
        <family val="2"/>
        <scheme val="minor"/>
      </rPr>
      <t>(Chambres d'hôtes)</t>
    </r>
  </si>
  <si>
    <r>
      <t xml:space="preserve">AOUT
 </t>
    </r>
    <r>
      <rPr>
        <sz val="9"/>
        <color theme="1"/>
        <rFont val="Calibri"/>
        <family val="2"/>
        <scheme val="minor"/>
      </rPr>
      <t>(Meublé, Hôt., Camp.)</t>
    </r>
  </si>
  <si>
    <r>
      <t xml:space="preserve">AOUT
 </t>
    </r>
    <r>
      <rPr>
        <sz val="9"/>
        <color theme="1"/>
        <rFont val="Calibri"/>
        <family val="2"/>
        <scheme val="minor"/>
      </rPr>
      <t>(Chambres d'hôtes)</t>
    </r>
  </si>
  <si>
    <r>
      <t xml:space="preserve">SEPTEMBRE
 </t>
    </r>
    <r>
      <rPr>
        <sz val="9"/>
        <color theme="1"/>
        <rFont val="Calibri"/>
        <family val="2"/>
        <scheme val="minor"/>
      </rPr>
      <t>(Meublé, Hôt., Camp.)</t>
    </r>
  </si>
  <si>
    <r>
      <t xml:space="preserve">SEPTEMBRE
 </t>
    </r>
    <r>
      <rPr>
        <sz val="9"/>
        <color theme="1"/>
        <rFont val="Calibri"/>
        <family val="2"/>
        <scheme val="minor"/>
      </rPr>
      <t>(Chambres d'hôtes)</t>
    </r>
  </si>
  <si>
    <r>
      <t xml:space="preserve">OCTOBRE
 </t>
    </r>
    <r>
      <rPr>
        <sz val="9"/>
        <color theme="1"/>
        <rFont val="Calibri"/>
        <family val="2"/>
        <scheme val="minor"/>
      </rPr>
      <t>(Meublé, Hôt., Camp.)</t>
    </r>
  </si>
  <si>
    <r>
      <t xml:space="preserve">OCTOBRE
 </t>
    </r>
    <r>
      <rPr>
        <sz val="9"/>
        <color theme="1"/>
        <rFont val="Calibri"/>
        <family val="2"/>
        <scheme val="minor"/>
      </rPr>
      <t>(Chambres d'hôtes)</t>
    </r>
  </si>
  <si>
    <r>
      <t xml:space="preserve">TOTAL 1
</t>
    </r>
    <r>
      <rPr>
        <sz val="9"/>
        <color rgb="FF0070C0"/>
        <rFont val="Calibri"/>
        <family val="2"/>
        <scheme val="minor"/>
      </rPr>
      <t xml:space="preserve"> (Meublé, Hôt., Camp.)</t>
    </r>
  </si>
  <si>
    <r>
      <t xml:space="preserve">TOTAL 2
</t>
    </r>
    <r>
      <rPr>
        <sz val="10"/>
        <color rgb="FF0070C0"/>
        <rFont val="Calibri"/>
        <family val="2"/>
        <scheme val="minor"/>
      </rPr>
      <t xml:space="preserve"> (Chambres d'hôtes)</t>
    </r>
  </si>
  <si>
    <t>TOTAL A REGLER (total 1 + total 2 le cas échéant) :</t>
  </si>
  <si>
    <t>(A remplir manuellement si vous utilisez  la feuille "Meublé, Hôt, Camp. sans calculs"et "Chambres d'hôtes - sans calculs")</t>
  </si>
  <si>
    <r>
      <t xml:space="preserve">Type établissement :
</t>
    </r>
    <r>
      <rPr>
        <sz val="8"/>
        <color theme="1"/>
        <rFont val="Calibri"/>
        <family val="2"/>
        <scheme val="minor"/>
      </rPr>
      <t>(préciser : camping, hôtel, meublés, chambres d'hôtes…)</t>
    </r>
  </si>
  <si>
    <t>Page 1</t>
  </si>
  <si>
    <t>Page 2</t>
  </si>
  <si>
    <t>A utiliser par les propriétaires de chambres d'hôtes uniquement.
si vous choisissez d'imprimer le registre du logeur pour le remplir manuellement.
Dans ce cas, nous vous laissons le soin de faire les calculs.</t>
  </si>
  <si>
    <t>nombre de nuitées
= E-D</t>
  </si>
  <si>
    <t>tarif de la nuitée par personne hébergée
= (H / F) / G</t>
  </si>
  <si>
    <r>
      <t xml:space="preserve">tarif TS appliqué
= (I x K) 
</t>
    </r>
    <r>
      <rPr>
        <b/>
        <i/>
        <sz val="11"/>
        <color rgb="FFFF0000"/>
        <rFont val="Calibri"/>
        <family val="2"/>
        <scheme val="minor"/>
      </rPr>
      <t>si taux &gt; 0,80 : faire la calcul avec 0,80 €</t>
    </r>
  </si>
  <si>
    <t>Nb de nuitées taxées
= M x F</t>
  </si>
  <si>
    <t>Nb de nuitées exonérées
= N x F</t>
  </si>
  <si>
    <r>
      <t xml:space="preserve">NOM de la plateforme qui collecte la taxe de séjour pour vous et s'engage à la reverser directement à la collectivité + MONTANT perçu par la plateforme.
</t>
    </r>
    <r>
      <rPr>
        <b/>
        <i/>
        <u/>
        <sz val="10"/>
        <color rgb="FFFF0000"/>
        <rFont val="Calibri"/>
        <family val="2"/>
        <scheme val="minor"/>
      </rPr>
      <t>Ne rien inscrire si</t>
    </r>
    <r>
      <rPr>
        <b/>
        <i/>
        <sz val="10"/>
        <color rgb="FFFF0000"/>
        <rFont val="Calibri"/>
        <family val="2"/>
        <scheme val="minor"/>
      </rPr>
      <t xml:space="preserve"> la plateforme vous donne le montant perçu pour que vous le reversiez à la collectivité.</t>
    </r>
  </si>
  <si>
    <t>Airbnb (8,50 €)</t>
  </si>
  <si>
    <t xml:space="preserve"> - 1 tab "tableau récapitultatif"</t>
  </si>
  <si>
    <t xml:space="preserve"> - 1 "tableau récapitulatif"</t>
  </si>
  <si>
    <t xml:space="preserve"> - 1 onglet "Chambres d'hôtes - sans calculs"</t>
  </si>
  <si>
    <t xml:space="preserve"> - 1 tab "Chambres d'hôtes - sans calculs"</t>
  </si>
  <si>
    <t xml:space="preserve"> - 1 onglet "Chambres d'hôtes - calculs auto" </t>
  </si>
  <si>
    <t xml:space="preserve"> - 1 tab "Chambres d'hôtes - calculs auto"</t>
  </si>
  <si>
    <t xml:space="preserve"> - 1 onglet "Meublé, Hôt, Camp. Sans calculs" </t>
  </si>
  <si>
    <t xml:space="preserve"> - 1 tab "Meublé, Hôt, Camp. Sans calculs" </t>
  </si>
  <si>
    <t xml:space="preserve"> - 1 onglet "Meublé, Hôt, Camp. Calculs auto" </t>
  </si>
  <si>
    <t>A utiliser par les propriétaires de meublés, hôtels, campings.
si vous choisissez de remplir le registre du logeur directement sur Excel, les calculs se feront automatiquement.
Certaines cellules ne sont pas modifiables.</t>
  </si>
  <si>
    <t>To be used by owners of tourist accommodation, hotels, campsites. 
Automatic formulas. If you choose to fill in the  register directly in Excel, the calculations will be done automatically. Some cells cannot be modified.</t>
  </si>
  <si>
    <t>Page 1: The table is filled automatically if you use tables with automatic formulas. 
2nd page: table to be filled in manually otherwise (pink background).</t>
  </si>
  <si>
    <t>1ère page : le tableau se remplit automatiquement si vous utilisez les tableaux avec formules automatiques. 
2e page : tableau à remplir manuellement  sinon (fond rosé).</t>
  </si>
  <si>
    <t xml:space="preserve">Une fois rempli, vous pouvez renvoyer ce fichier par mail à : cdclamastre@orange.fr
et adresser votre règlement (chèque à l'ordre du TRESOR PUBLIC) en parallèle à :
Communauté de Communes du Pays de Lamastre 
26 avenue Boissy d'Anglas - 07270 LAMASTRE </t>
  </si>
  <si>
    <t xml:space="preserve">Once completed, you can send this file by email to: cdclamastre@orange.fr
and send your payment (cheque payable to the TRESOR PUBLIC) in parallel to :
Communauté de Communes du Pays de Lamastre 
26 avenue Boissy d'Anglas - 07270 LAMASTRE </t>
  </si>
  <si>
    <r>
      <t xml:space="preserve">help you to calculate the tourist tax that you must ask your customers and thus what you must pay back to the </t>
    </r>
    <r>
      <rPr>
        <i/>
        <sz val="12"/>
        <color theme="1"/>
        <rFont val="Calibri"/>
        <family val="2"/>
        <scheme val="minor"/>
      </rPr>
      <t>Communauté de Communes du Pays de Lamastre</t>
    </r>
  </si>
  <si>
    <r>
      <t xml:space="preserve">si votre établissement </t>
    </r>
    <r>
      <rPr>
        <b/>
        <sz val="12"/>
        <color theme="1"/>
        <rFont val="Calibri"/>
        <family val="2"/>
        <scheme val="minor"/>
      </rPr>
      <t>n'est pas classé</t>
    </r>
    <r>
      <rPr>
        <sz val="12"/>
        <color theme="1"/>
        <rFont val="Calibri"/>
        <family val="2"/>
        <scheme val="minor"/>
      </rPr>
      <t>, ne pas remplir la colonne J, le taux à 3% est utilisé par défaut (colonnes oranges).</t>
    </r>
  </si>
  <si>
    <r>
      <t>dans la colonne B, noter le nom de la plateforme + le montant qu'elle perçoit</t>
    </r>
    <r>
      <rPr>
        <b/>
        <sz val="12"/>
        <color theme="1"/>
        <rFont val="Calibri"/>
        <family val="2"/>
        <scheme val="minor"/>
      </rPr>
      <t xml:space="preserve"> UNIQUEMENT</t>
    </r>
    <r>
      <rPr>
        <sz val="12"/>
        <color theme="1"/>
        <rFont val="Calibri"/>
        <family val="2"/>
        <scheme val="minor"/>
      </rPr>
      <t xml:space="preserve"> si elle s'engage à reverser la taxe de séjour collectée directement à la Communauté de Communes du Pays de Lamastre. Le montant qu'elle perçoit peut-être différent de ce que vous calculez ; le fait de le noter nous permettrait de faire remonter l'information à la plateforme pour chercher l'erreur.</t>
    </r>
  </si>
  <si>
    <r>
      <t xml:space="preserve">in column B, note the name of the platform + the amount it collects </t>
    </r>
    <r>
      <rPr>
        <b/>
        <sz val="12"/>
        <color theme="1"/>
        <rFont val="Calibri"/>
        <family val="2"/>
        <scheme val="minor"/>
      </rPr>
      <t xml:space="preserve">ONLY </t>
    </r>
    <r>
      <rPr>
        <sz val="12"/>
        <color theme="1"/>
        <rFont val="Calibri"/>
        <family val="2"/>
        <scheme val="minor"/>
      </rPr>
      <t>if it undertakes to pay the tourist tax collected directly to the Communauté de Communes du Pays de Lamastre. The amount she receives may be different from what you calculate; noting it would allow us to send the information back to the platform to look for the error.</t>
    </r>
  </si>
  <si>
    <r>
      <t xml:space="preserve">dans la colonne B, noter le nom de la plateforme + le montant qu'elle perçoit </t>
    </r>
    <r>
      <rPr>
        <b/>
        <sz val="12"/>
        <color theme="1"/>
        <rFont val="Calibri"/>
        <family val="2"/>
        <scheme val="minor"/>
      </rPr>
      <t>UNIQUEMENT</t>
    </r>
    <r>
      <rPr>
        <sz val="12"/>
        <color theme="1"/>
        <rFont val="Calibri"/>
        <family val="2"/>
        <scheme val="minor"/>
      </rPr>
      <t xml:space="preserve"> si elle s'engage à reverser la taxe de séjour collectée directement à la Communauté de Communes du Pays de Lamastre. Le montant qu'elle perçoit peut-être différent de ce que vous calculez ; le fait de le noter nous permettrait de faire remonter l'information à la plateforme pour chercher l'erreur.</t>
    </r>
  </si>
  <si>
    <t xml:space="preserve"> - 1 onglet "Aff. clients - classé+Ch.Hôtes" - VALABLE AUSSI POUR LES CHAMBRES D'HOTES</t>
  </si>
  <si>
    <r>
      <t xml:space="preserve">Document bilingue à afficher dans votre établissement et dans vos chambres pour expliquer le mode de calcul de la taxe de séjour. </t>
    </r>
    <r>
      <rPr>
        <b/>
        <sz val="12"/>
        <color rgb="FFFF0000"/>
        <rFont val="Calibri"/>
        <family val="2"/>
        <scheme val="minor"/>
      </rPr>
      <t>Pensez à indiquer le tarif appliqué.</t>
    </r>
  </si>
  <si>
    <r>
      <t xml:space="preserve">Bilingual document to be posted in your establishment and in your rooms to explain how the tourist tax is calculated. </t>
    </r>
    <r>
      <rPr>
        <b/>
        <sz val="12"/>
        <color rgb="FFFF0000"/>
        <rFont val="Calibri"/>
        <family val="2"/>
        <scheme val="minor"/>
      </rPr>
      <t>Remember to indicate the rate applied.</t>
    </r>
  </si>
  <si>
    <r>
      <t xml:space="preserve">Mois de </t>
    </r>
    <r>
      <rPr>
        <b/>
        <sz val="10"/>
        <color theme="1"/>
        <rFont val="Calibri"/>
        <family val="2"/>
        <scheme val="minor"/>
      </rPr>
      <t>DÉPART</t>
    </r>
    <r>
      <rPr>
        <sz val="10"/>
        <color theme="1"/>
        <rFont val="Calibri"/>
        <family val="2"/>
        <scheme val="minor"/>
      </rPr>
      <t xml:space="preserve"> des clients</t>
    </r>
  </si>
  <si>
    <t>REGISTRE DU LOGEUR 2021</t>
  </si>
  <si>
    <t>Perception du 1er avril au 31 octobre 2021</t>
  </si>
  <si>
    <t xml:space="preserve">REGISTRE DU LOGEUR 2021 </t>
  </si>
  <si>
    <t>Tarif appliqué
selon votre classement
(cf délibération du 28/09/20)</t>
  </si>
  <si>
    <t>A transmettre à la Communauté de Communes du Pays de Lamastre avant le 15/11/2021, en même temps que le tableau récapitulatif et le reversement.</t>
  </si>
  <si>
    <r>
      <t xml:space="preserve">To be sent to the Communauté de Communes du Pays de Lamastre before 15/11/2021, at the same time as the </t>
    </r>
    <r>
      <rPr>
        <i/>
        <sz val="12"/>
        <color rgb="FFFF0000"/>
        <rFont val="Calibri"/>
        <family val="2"/>
        <scheme val="minor"/>
      </rPr>
      <t>summary table</t>
    </r>
    <r>
      <rPr>
        <i/>
        <sz val="12"/>
        <color theme="1"/>
        <rFont val="Calibri"/>
        <family val="2"/>
        <scheme val="minor"/>
      </rPr>
      <t xml:space="preserve"> and the </t>
    </r>
    <r>
      <rPr>
        <i/>
        <sz val="12"/>
        <color rgb="FFFF0000"/>
        <rFont val="Calibri"/>
        <family val="2"/>
        <scheme val="minor"/>
      </rPr>
      <t>repayment</t>
    </r>
    <r>
      <rPr>
        <i/>
        <sz val="12"/>
        <color theme="1"/>
        <rFont val="Calibri"/>
        <family val="2"/>
        <scheme val="minor"/>
      </rPr>
      <t>.</t>
    </r>
  </si>
  <si>
    <t>To be sent to the Communauté de Communes du Pays de Lamastre before 15/11/2021, at the same time as the  register and the repayment.</t>
  </si>
  <si>
    <t>As a reminder, the 2021 tariffs approved on 28 september 2020.</t>
  </si>
  <si>
    <t>Pour rappel, les tarifs 2021 délibérés le 28 septembre 2020 .</t>
  </si>
  <si>
    <t>A transmettre à la Communauté de Communes du Pays de Lamastre avant le 15/11/2021, en même temps que le registre du logeur et le reversement.</t>
  </si>
  <si>
    <r>
      <t xml:space="preserve">si votre établissement </t>
    </r>
    <r>
      <rPr>
        <b/>
        <sz val="12"/>
        <color theme="1"/>
        <rFont val="Calibri"/>
        <family val="2"/>
        <scheme val="minor"/>
      </rPr>
      <t>est classé</t>
    </r>
    <r>
      <rPr>
        <sz val="12"/>
        <color theme="1"/>
        <rFont val="Calibri"/>
        <family val="2"/>
        <scheme val="minor"/>
      </rPr>
      <t>, reporter en colonne J le tarif de la taxe de séjour délibéré par la Communauté de Communes du Pays de Lamastre en septembre 2020 (onglet "délibération tarifs TS 2021") et le taux à 3% n'est alors pas utilisé (colonnes vertes).</t>
    </r>
  </si>
  <si>
    <r>
      <t xml:space="preserve">if your establishment </t>
    </r>
    <r>
      <rPr>
        <b/>
        <sz val="12"/>
        <color theme="1"/>
        <rFont val="Calibri"/>
        <family val="2"/>
        <scheme val="minor"/>
      </rPr>
      <t>is classified (stars)</t>
    </r>
    <r>
      <rPr>
        <sz val="12"/>
        <color theme="1"/>
        <rFont val="Calibri"/>
        <family val="2"/>
        <scheme val="minor"/>
      </rPr>
      <t xml:space="preserve">, enter in column J the tourist tax rate deliberated by the </t>
    </r>
    <r>
      <rPr>
        <i/>
        <sz val="12"/>
        <color theme="1"/>
        <rFont val="Calibri"/>
        <family val="2"/>
        <scheme val="minor"/>
      </rPr>
      <t>Communauté de Communes du Pays de Lamastre</t>
    </r>
    <r>
      <rPr>
        <sz val="12"/>
        <color theme="1"/>
        <rFont val="Calibri"/>
        <family val="2"/>
        <scheme val="minor"/>
      </rPr>
      <t xml:space="preserve"> in september 2020 (tab "délibération tarifs TS 2021") and the rate at 3% is then not used ( green columns).</t>
    </r>
  </si>
  <si>
    <t>% appliqué
(cf dlibération du 28/09/20)</t>
  </si>
  <si>
    <r>
      <t xml:space="preserve">Tarif appliqué
aux </t>
    </r>
    <r>
      <rPr>
        <b/>
        <sz val="11"/>
        <color theme="1"/>
        <rFont val="Calibri"/>
        <family val="2"/>
        <scheme val="minor"/>
      </rPr>
      <t>chambres d'hôtes</t>
    </r>
    <r>
      <rPr>
        <sz val="11"/>
        <color theme="1"/>
        <rFont val="Calibri"/>
        <family val="2"/>
        <scheme val="minor"/>
      </rPr>
      <t xml:space="preserve">
(cf délibération du 28/09/20)</t>
    </r>
  </si>
  <si>
    <t>TAXE DE SEJOUR 2021</t>
  </si>
  <si>
    <r>
      <t xml:space="preserve"> (par personne et par nuit, en vigueur au 01/01/21</t>
    </r>
    <r>
      <rPr>
        <vertAlign val="superscript"/>
        <sz val="11"/>
        <color theme="1"/>
        <rFont val="Calibri"/>
        <family val="2"/>
        <scheme val="minor"/>
      </rPr>
      <t>(1)</t>
    </r>
    <r>
      <rPr>
        <sz val="11"/>
        <color theme="1"/>
        <rFont val="Calibri"/>
        <family val="2"/>
        <scheme val="minor"/>
      </rPr>
      <t>)</t>
    </r>
  </si>
  <si>
    <r>
      <t>(per person and per night, in effect at 01/01/21</t>
    </r>
    <r>
      <rPr>
        <vertAlign val="superscript"/>
        <sz val="11"/>
        <color theme="1"/>
        <rFont val="Calibri"/>
        <family val="2"/>
        <scheme val="minor"/>
      </rPr>
      <t>(1)</t>
    </r>
    <r>
      <rPr>
        <sz val="11"/>
        <color theme="1"/>
        <rFont val="Calibri"/>
        <family val="2"/>
        <scheme val="minor"/>
      </rPr>
      <t>)</t>
    </r>
  </si>
  <si>
    <r>
      <rPr>
        <vertAlign val="superscript"/>
        <sz val="10"/>
        <color theme="1"/>
        <rFont val="Calibri"/>
        <family val="2"/>
        <scheme val="minor"/>
      </rPr>
      <t>(1)</t>
    </r>
    <r>
      <rPr>
        <sz val="10"/>
        <color theme="1"/>
        <rFont val="Calibri"/>
        <family val="2"/>
        <scheme val="minor"/>
      </rPr>
      <t xml:space="preserve"> délibération de la Communauté de Communes du Pays de Lamastre du 28/09/20</t>
    </r>
  </si>
  <si>
    <r>
      <rPr>
        <vertAlign val="superscript"/>
        <sz val="10"/>
        <color theme="1"/>
        <rFont val="Calibri"/>
        <family val="2"/>
        <scheme val="minor"/>
      </rPr>
      <t>(1)</t>
    </r>
    <r>
      <rPr>
        <sz val="10"/>
        <color theme="1"/>
        <rFont val="Calibri"/>
        <family val="2"/>
        <scheme val="minor"/>
      </rPr>
      <t xml:space="preserve"> Deliberation of the Communauté de Communes du Pays de Lamastre of 28/09/20</t>
    </r>
  </si>
  <si>
    <t xml:space="preserve"> (par personne et par nuit, en vigueur au 01/01/21)</t>
  </si>
  <si>
    <t>(per person and per night, in effect at 01/01/21)</t>
  </si>
  <si>
    <r>
      <rPr>
        <vertAlign val="superscript"/>
        <sz val="9"/>
        <color theme="1"/>
        <rFont val="Calibri"/>
        <family val="2"/>
        <scheme val="minor"/>
      </rPr>
      <t>(2)</t>
    </r>
    <r>
      <rPr>
        <sz val="9"/>
        <color theme="1"/>
        <rFont val="Calibri"/>
        <family val="2"/>
        <scheme val="minor"/>
      </rPr>
      <t xml:space="preserve"> délibération de la Communauté de Communes du Pays de Lamastre du 28/09/20</t>
    </r>
  </si>
  <si>
    <r>
      <rPr>
        <vertAlign val="superscript"/>
        <sz val="9"/>
        <color theme="1"/>
        <rFont val="Calibri"/>
        <family val="2"/>
        <scheme val="minor"/>
      </rPr>
      <t>(2)</t>
    </r>
    <r>
      <rPr>
        <sz val="9"/>
        <color theme="1"/>
        <rFont val="Calibri"/>
        <family val="2"/>
        <scheme val="minor"/>
      </rPr>
      <t xml:space="preserve"> Deliberation of the Communauté de Communes du Pays de Lamastre of 28/09/20</t>
    </r>
  </si>
  <si>
    <r>
      <rPr>
        <vertAlign val="superscript"/>
        <sz val="9"/>
        <color theme="1"/>
        <rFont val="Calibri"/>
        <family val="2"/>
        <scheme val="minor"/>
      </rPr>
      <t>(4)</t>
    </r>
    <r>
      <rPr>
        <sz val="9"/>
        <color theme="1"/>
        <rFont val="Calibri"/>
        <family val="2"/>
        <scheme val="minor"/>
      </rPr>
      <t xml:space="preserve"> le tarif est plafonné au plus bas des deux tarifs suivants :
- le tarif le plus élevé adopté par la collectivité (0,80€)
- le tarif plafond applicable aux hôtels de tourisme 4 étoiles (soit 2,30€ en 2021)</t>
    </r>
  </si>
  <si>
    <r>
      <rPr>
        <vertAlign val="superscript"/>
        <sz val="9"/>
        <color theme="1"/>
        <rFont val="Calibri"/>
        <family val="2"/>
        <scheme val="minor"/>
      </rPr>
      <t>(4)</t>
    </r>
    <r>
      <rPr>
        <sz val="9"/>
        <color theme="1"/>
        <rFont val="Calibri"/>
        <family val="2"/>
        <scheme val="minor"/>
      </rPr>
      <t xml:space="preserve"> the tariff is capped at the lower of the following two tariffs:
- the highest rate adopted by the community (0.80€)
- the ceiling rate applicable to 4-star tourist hotels (2.30€ in 2021)</t>
    </r>
  </si>
  <si>
    <t>vous aider à calculer la taxe de séjour que vous devez demander à vos clients et reverser à la Communauté de communes du Pays de Lamastre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</si>
</sst>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0\ &quot;€&quot;;[Red]\-#,##0\ &quot;€&quot;"/>
    <numFmt numFmtId="164" formatCode="#,##0.000\ &quot;€&quot;;[Red]\-#,##0.000\ &quot;€&quot;"/>
    <numFmt numFmtId="165" formatCode="0.000"/>
    <numFmt numFmtId="166" formatCode="#,##0.000\ &quot;€&quot;"/>
    <numFmt numFmtId="167" formatCode="#,##0.00\ &quot;€&quot;"/>
    <numFmt numFmtId="168" formatCode="0#&quot; &quot;##&quot; &quot;##&quot; &quot;##&quot; &quot;##"/>
  </numFmts>
  <fonts count="62" x14ac:knownFonts="1">
    <font>
      <sz val="11"/>
      <color theme="1"/>
      <name val="Calibri"/>
      <family val="2"/>
      <scheme val="minor"/>
    </font>
    <font>
      <b/>
      <sz val="11"/>
      <color theme="1"/>
      <name val="Calibri"/>
      <family val="2"/>
      <scheme val="minor"/>
    </font>
    <font>
      <sz val="9"/>
      <color theme="1"/>
      <name val="Calibri"/>
      <family val="2"/>
      <scheme val="minor"/>
    </font>
    <font>
      <b/>
      <sz val="12"/>
      <color rgb="FFFF0000"/>
      <name val="Calibri"/>
      <family val="2"/>
      <scheme val="minor"/>
    </font>
    <font>
      <b/>
      <sz val="12"/>
      <name val="Calibri"/>
      <family val="2"/>
      <scheme val="minor"/>
    </font>
    <font>
      <sz val="11"/>
      <color rgb="FFFF0000"/>
      <name val="Calibri"/>
      <family val="2"/>
      <scheme val="minor"/>
    </font>
    <font>
      <b/>
      <sz val="14"/>
      <color theme="1"/>
      <name val="Calibri"/>
      <family val="2"/>
      <scheme val="minor"/>
    </font>
    <font>
      <i/>
      <sz val="11"/>
      <color theme="1"/>
      <name val="Calibri"/>
      <family val="2"/>
      <scheme val="minor"/>
    </font>
    <font>
      <i/>
      <sz val="9"/>
      <color theme="1"/>
      <name val="Calibri"/>
      <family val="2"/>
      <scheme val="minor"/>
    </font>
    <font>
      <i/>
      <sz val="11"/>
      <color rgb="FFFF0000"/>
      <name val="Calibri"/>
      <family val="2"/>
      <scheme val="minor"/>
    </font>
    <font>
      <sz val="10"/>
      <color theme="1"/>
      <name val="Calibri"/>
      <family val="2"/>
      <scheme val="minor"/>
    </font>
    <font>
      <b/>
      <sz val="12"/>
      <color theme="4"/>
      <name val="Calibri"/>
      <family val="2"/>
      <scheme val="minor"/>
    </font>
    <font>
      <b/>
      <sz val="14"/>
      <color theme="4"/>
      <name val="Calibri"/>
      <family val="2"/>
      <scheme val="minor"/>
    </font>
    <font>
      <sz val="12"/>
      <name val="Calibri"/>
      <family val="2"/>
      <scheme val="minor"/>
    </font>
    <font>
      <sz val="14"/>
      <color theme="4"/>
      <name val="Calibri"/>
      <family val="2"/>
      <scheme val="minor"/>
    </font>
    <font>
      <sz val="18"/>
      <color theme="1"/>
      <name val="Calibri"/>
      <family val="2"/>
      <scheme val="minor"/>
    </font>
    <font>
      <b/>
      <sz val="12"/>
      <color theme="1"/>
      <name val="Calibri"/>
      <family val="2"/>
      <scheme val="minor"/>
    </font>
    <font>
      <b/>
      <sz val="11"/>
      <color theme="4"/>
      <name val="Calibri"/>
      <family val="2"/>
      <scheme val="minor"/>
    </font>
    <font>
      <vertAlign val="superscript"/>
      <sz val="11"/>
      <color theme="1"/>
      <name val="Calibri"/>
      <family val="2"/>
      <scheme val="minor"/>
    </font>
    <font>
      <sz val="12"/>
      <color theme="1"/>
      <name val="Calibri"/>
      <family val="2"/>
      <scheme val="minor"/>
    </font>
    <font>
      <sz val="11"/>
      <color theme="4"/>
      <name val="Calibri"/>
      <family val="2"/>
      <scheme val="minor"/>
    </font>
    <font>
      <vertAlign val="superscript"/>
      <sz val="11"/>
      <color theme="4"/>
      <name val="Calibri"/>
      <family val="2"/>
      <scheme val="minor"/>
    </font>
    <font>
      <vertAlign val="superscript"/>
      <sz val="10"/>
      <color theme="1"/>
      <name val="Calibri"/>
      <family val="2"/>
      <scheme val="minor"/>
    </font>
    <font>
      <b/>
      <sz val="10"/>
      <color theme="1"/>
      <name val="Calibri"/>
      <family val="2"/>
      <scheme val="minor"/>
    </font>
    <font>
      <vertAlign val="superscript"/>
      <sz val="9"/>
      <color theme="1"/>
      <name val="Calibri"/>
      <family val="2"/>
      <scheme val="minor"/>
    </font>
    <font>
      <b/>
      <sz val="9"/>
      <color theme="1"/>
      <name val="Calibri"/>
      <family val="2"/>
      <scheme val="minor"/>
    </font>
    <font>
      <b/>
      <sz val="10"/>
      <color theme="4"/>
      <name val="Calibri"/>
      <family val="2"/>
      <scheme val="minor"/>
    </font>
    <font>
      <i/>
      <sz val="10"/>
      <color rgb="FFFF0000"/>
      <name val="Calibri"/>
      <family val="2"/>
      <scheme val="minor"/>
    </font>
    <font>
      <b/>
      <sz val="14"/>
      <color rgb="FFFF0000"/>
      <name val="Calibri"/>
      <family val="2"/>
      <scheme val="minor"/>
    </font>
    <font>
      <sz val="12"/>
      <color theme="4"/>
      <name val="Calibri"/>
      <family val="2"/>
      <scheme val="minor"/>
    </font>
    <font>
      <b/>
      <sz val="13"/>
      <color theme="4"/>
      <name val="Calibri"/>
      <family val="2"/>
      <scheme val="minor"/>
    </font>
    <font>
      <sz val="10"/>
      <name val="Calibri"/>
      <family val="2"/>
      <scheme val="minor"/>
    </font>
    <font>
      <b/>
      <sz val="10"/>
      <name val="Calibri"/>
      <family val="2"/>
      <scheme val="minor"/>
    </font>
    <font>
      <b/>
      <sz val="10"/>
      <color rgb="FFFF0000"/>
      <name val="Calibri"/>
      <family val="2"/>
      <scheme val="minor"/>
    </font>
    <font>
      <b/>
      <sz val="11"/>
      <color rgb="FFFF0000"/>
      <name val="Calibri"/>
      <family val="2"/>
      <scheme val="minor"/>
    </font>
    <font>
      <b/>
      <sz val="10.5"/>
      <color rgb="FFFF0000"/>
      <name val="Calibri"/>
      <family val="2"/>
      <scheme val="minor"/>
    </font>
    <font>
      <sz val="8"/>
      <color theme="1"/>
      <name val="Calibri"/>
      <family val="2"/>
      <scheme val="minor"/>
    </font>
    <font>
      <sz val="7"/>
      <color theme="1"/>
      <name val="Calibri"/>
      <family val="2"/>
      <scheme val="minor"/>
    </font>
    <font>
      <sz val="9"/>
      <color indexed="81"/>
      <name val="Tahoma"/>
      <family val="2"/>
    </font>
    <font>
      <sz val="10.5"/>
      <color theme="1"/>
      <name val="Calibri"/>
      <family val="2"/>
      <scheme val="minor"/>
    </font>
    <font>
      <u/>
      <sz val="11"/>
      <color theme="10"/>
      <name val="Calibri"/>
      <family val="2"/>
      <scheme val="minor"/>
    </font>
    <font>
      <b/>
      <i/>
      <sz val="11"/>
      <color rgb="FFFF0000"/>
      <name val="Calibri"/>
      <family val="2"/>
      <scheme val="minor"/>
    </font>
    <font>
      <i/>
      <sz val="9"/>
      <color indexed="81"/>
      <name val="Tahoma"/>
      <family val="2"/>
    </font>
    <font>
      <b/>
      <sz val="9"/>
      <color indexed="81"/>
      <name val="Tahoma"/>
      <family val="2"/>
    </font>
    <font>
      <b/>
      <i/>
      <sz val="10.5"/>
      <color rgb="FFFF0000"/>
      <name val="Calibri"/>
      <family val="2"/>
      <scheme val="minor"/>
    </font>
    <font>
      <b/>
      <i/>
      <sz val="10"/>
      <color rgb="FFFF0000"/>
      <name val="Calibri"/>
      <family val="2"/>
      <scheme val="minor"/>
    </font>
    <font>
      <i/>
      <sz val="9"/>
      <color theme="0"/>
      <name val="Calibri"/>
      <family val="2"/>
      <scheme val="minor"/>
    </font>
    <font>
      <sz val="10"/>
      <color theme="0"/>
      <name val="Calibri"/>
      <family val="2"/>
      <scheme val="minor"/>
    </font>
    <font>
      <b/>
      <i/>
      <sz val="9"/>
      <color indexed="81"/>
      <name val="Tahoma"/>
      <family val="2"/>
    </font>
    <font>
      <i/>
      <sz val="6"/>
      <color theme="0" tint="-0.34998626667073579"/>
      <name val="Calibri"/>
      <family val="2"/>
      <scheme val="minor"/>
    </font>
    <font>
      <sz val="12"/>
      <color rgb="FF0070C0"/>
      <name val="Calibri"/>
      <family val="2"/>
      <scheme val="minor"/>
    </font>
    <font>
      <b/>
      <sz val="12"/>
      <color rgb="FF0070C0"/>
      <name val="Calibri"/>
      <family val="2"/>
      <scheme val="minor"/>
    </font>
    <font>
      <sz val="10"/>
      <color rgb="FF0070C0"/>
      <name val="Calibri"/>
      <family val="2"/>
      <scheme val="minor"/>
    </font>
    <font>
      <sz val="9"/>
      <color rgb="FF0070C0"/>
      <name val="Calibri"/>
      <family val="2"/>
      <scheme val="minor"/>
    </font>
    <font>
      <b/>
      <sz val="14"/>
      <color rgb="FF0070C0"/>
      <name val="Calibri"/>
      <family val="2"/>
      <scheme val="minor"/>
    </font>
    <font>
      <i/>
      <sz val="11"/>
      <color theme="0" tint="-0.34998626667073579"/>
      <name val="Calibri"/>
      <family val="2"/>
      <scheme val="minor"/>
    </font>
    <font>
      <b/>
      <sz val="14"/>
      <color theme="0" tint="-0.34998626667073579"/>
      <name val="Calibri"/>
      <family val="2"/>
      <scheme val="minor"/>
    </font>
    <font>
      <b/>
      <i/>
      <u/>
      <sz val="10"/>
      <color rgb="FFFF0000"/>
      <name val="Calibri"/>
      <family val="2"/>
      <scheme val="minor"/>
    </font>
    <font>
      <i/>
      <u/>
      <sz val="9"/>
      <color indexed="81"/>
      <name val="Tahoma"/>
      <family val="2"/>
    </font>
    <font>
      <i/>
      <sz val="12"/>
      <color theme="1"/>
      <name val="Calibri"/>
      <family val="2"/>
      <scheme val="minor"/>
    </font>
    <font>
      <i/>
      <sz val="12"/>
      <color rgb="FFFF0000"/>
      <name val="Calibri"/>
      <family val="2"/>
      <scheme val="minor"/>
    </font>
    <font>
      <b/>
      <sz val="12"/>
      <color theme="0"/>
      <name val="Calibri"/>
      <family val="2"/>
      <scheme val="minor"/>
    </font>
  </fonts>
  <fills count="29">
    <fill>
      <patternFill patternType="none"/>
    </fill>
    <fill>
      <patternFill patternType="gray125"/>
    </fill>
    <fill>
      <patternFill patternType="solid">
        <fgColor rgb="FFFFC000"/>
        <bgColor indexed="64"/>
      </patternFill>
    </fill>
    <fill>
      <patternFill patternType="solid">
        <fgColor rgb="FF00FF00"/>
        <bgColor indexed="64"/>
      </patternFill>
    </fill>
    <fill>
      <patternFill patternType="solid">
        <fgColor theme="1" tint="0.34998626667073579"/>
        <bgColor indexed="64"/>
      </patternFill>
    </fill>
    <fill>
      <patternFill patternType="lightUp">
        <fgColor theme="0" tint="-0.499984740745262"/>
        <bgColor indexed="65"/>
      </patternFill>
    </fill>
    <fill>
      <patternFill patternType="lightUp">
        <fgColor theme="0" tint="-0.499984740745262"/>
        <bgColor rgb="FF00FF00"/>
      </patternFill>
    </fill>
    <fill>
      <patternFill patternType="lightUp">
        <fgColor theme="0" tint="-0.499984740745262"/>
        <bgColor rgb="FFFFC000"/>
      </patternFill>
    </fill>
    <fill>
      <patternFill patternType="lightUp">
        <fgColor theme="0" tint="-0.34998626667073579"/>
        <bgColor indexed="65"/>
      </patternFill>
    </fill>
    <fill>
      <patternFill patternType="lightUp">
        <fgColor theme="0" tint="-0.34998626667073579"/>
        <bgColor rgb="FFFFC000"/>
      </patternFill>
    </fill>
    <fill>
      <patternFill patternType="lightUp">
        <fgColor theme="0" tint="-0.34998626667073579"/>
        <bgColor rgb="FF00FF00"/>
      </patternFill>
    </fill>
    <fill>
      <patternFill patternType="solid">
        <fgColor theme="4" tint="0.79998168889431442"/>
        <bgColor indexed="64"/>
      </patternFill>
    </fill>
    <fill>
      <patternFill patternType="lightUp">
        <fgColor theme="0" tint="-0.24994659260841701"/>
        <bgColor indexed="65"/>
      </patternFill>
    </fill>
    <fill>
      <patternFill patternType="solid">
        <fgColor indexed="65"/>
        <bgColor theme="0"/>
      </patternFill>
    </fill>
    <fill>
      <patternFill patternType="lightUp">
        <fgColor theme="0" tint="-4.9989318521683403E-2"/>
        <bgColor indexed="65"/>
      </patternFill>
    </fill>
    <fill>
      <patternFill patternType="solid">
        <fgColor rgb="FFFF0000"/>
        <bgColor indexed="64"/>
      </patternFill>
    </fill>
    <fill>
      <patternFill patternType="solid">
        <fgColor rgb="FF00B0F0"/>
        <bgColor indexed="64"/>
      </patternFill>
    </fill>
    <fill>
      <patternFill patternType="solid">
        <fgColor rgb="FFFFFF00"/>
        <bgColor indexed="64"/>
      </patternFill>
    </fill>
    <fill>
      <patternFill patternType="solid">
        <fgColor theme="0" tint="-0.499984740745262"/>
        <bgColor indexed="64"/>
      </patternFill>
    </fill>
    <fill>
      <patternFill patternType="solid">
        <fgColor indexed="65"/>
        <bgColor theme="0" tint="-0.499984740745262"/>
      </patternFill>
    </fill>
    <fill>
      <patternFill patternType="solid">
        <fgColor indexed="65"/>
        <bgColor theme="0" tint="-0.34998626667073579"/>
      </patternFill>
    </fill>
    <fill>
      <patternFill patternType="solid">
        <fgColor rgb="FF00FF00"/>
        <bgColor theme="0"/>
      </patternFill>
    </fill>
    <fill>
      <patternFill patternType="solid">
        <fgColor theme="1" tint="0.34998626667073579"/>
        <bgColor theme="0"/>
      </patternFill>
    </fill>
    <fill>
      <patternFill patternType="solid">
        <fgColor rgb="FFFFC000"/>
        <bgColor theme="0"/>
      </patternFill>
    </fill>
    <fill>
      <patternFill patternType="solid">
        <fgColor rgb="FFA50021"/>
        <bgColor indexed="64"/>
      </patternFill>
    </fill>
    <fill>
      <patternFill patternType="solid">
        <fgColor rgb="FFFFCCFF"/>
        <bgColor indexed="64"/>
      </patternFill>
    </fill>
    <fill>
      <patternFill patternType="solid">
        <fgColor rgb="FFFFCCFF"/>
        <bgColor theme="0"/>
      </patternFill>
    </fill>
    <fill>
      <patternFill patternType="solid">
        <fgColor rgb="FFFFCCFF"/>
        <bgColor rgb="FFFFCCFF"/>
      </patternFill>
    </fill>
    <fill>
      <patternFill patternType="solid">
        <fgColor theme="8"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rgb="FF0070C0"/>
      </left>
      <right style="medium">
        <color rgb="FF0070C0"/>
      </right>
      <top style="medium">
        <color rgb="FF0070C0"/>
      </top>
      <bottom style="medium">
        <color rgb="FF0070C0"/>
      </bottom>
      <diagonal/>
    </border>
    <border>
      <left style="medium">
        <color rgb="FF0070C0"/>
      </left>
      <right/>
      <top style="medium">
        <color rgb="FF0070C0"/>
      </top>
      <bottom style="medium">
        <color rgb="FF0070C0"/>
      </bottom>
      <diagonal/>
    </border>
  </borders>
  <cellStyleXfs count="2">
    <xf numFmtId="0" fontId="0" fillId="0" borderId="0"/>
    <xf numFmtId="0" fontId="40" fillId="0" borderId="0" applyNumberFormat="0" applyFill="0" applyBorder="0" applyAlignment="0" applyProtection="0"/>
  </cellStyleXfs>
  <cellXfs count="363">
    <xf numFmtId="0" fontId="0" fillId="0" borderId="0" xfId="0"/>
    <xf numFmtId="0" fontId="0" fillId="0" borderId="0" xfId="0" applyAlignment="1">
      <alignment vertical="center"/>
    </xf>
    <xf numFmtId="0" fontId="6" fillId="0" borderId="0" xfId="0" applyFont="1" applyAlignment="1" applyProtection="1">
      <alignment vertical="center"/>
      <protection locked="0"/>
    </xf>
    <xf numFmtId="0" fontId="0" fillId="0" borderId="0" xfId="0" applyAlignment="1" applyProtection="1">
      <alignment vertical="center"/>
      <protection locked="0"/>
    </xf>
    <xf numFmtId="0" fontId="4" fillId="0" borderId="1" xfId="0" applyFont="1" applyBorder="1" applyAlignment="1" applyProtection="1">
      <alignment horizontal="center" vertical="center"/>
      <protection locked="0"/>
    </xf>
    <xf numFmtId="14" fontId="4" fillId="0" borderId="1" xfId="0" applyNumberFormat="1" applyFont="1" applyBorder="1" applyAlignment="1" applyProtection="1">
      <alignment horizontal="center" vertical="center"/>
      <protection locked="0"/>
    </xf>
    <xf numFmtId="6" fontId="4" fillId="0" borderId="1" xfId="0" applyNumberFormat="1" applyFont="1" applyBorder="1" applyAlignment="1" applyProtection="1">
      <alignment horizontal="center" vertical="center"/>
      <protection locked="0"/>
    </xf>
    <xf numFmtId="2" fontId="4" fillId="3" borderId="1" xfId="0" applyNumberFormat="1" applyFont="1" applyFill="1" applyBorder="1" applyAlignment="1" applyProtection="1">
      <alignment horizontal="center" vertical="center"/>
      <protection locked="0"/>
    </xf>
    <xf numFmtId="0" fontId="0" fillId="4" borderId="1" xfId="0" applyFill="1" applyBorder="1" applyAlignment="1" applyProtection="1">
      <alignment vertical="center"/>
      <protection locked="0"/>
    </xf>
    <xf numFmtId="0" fontId="12" fillId="0" borderId="1" xfId="0" applyFont="1" applyBorder="1" applyAlignment="1">
      <alignment horizontal="center" vertical="center"/>
    </xf>
    <xf numFmtId="166" fontId="0" fillId="4" borderId="1" xfId="0" applyNumberFormat="1" applyFill="1" applyBorder="1" applyAlignment="1">
      <alignment vertical="center"/>
    </xf>
    <xf numFmtId="0" fontId="0" fillId="4" borderId="1" xfId="0" applyFill="1" applyBorder="1" applyAlignment="1">
      <alignment vertical="center"/>
    </xf>
    <xf numFmtId="0" fontId="1" fillId="4" borderId="1" xfId="0" applyFont="1" applyFill="1" applyBorder="1" applyAlignment="1">
      <alignment vertical="center"/>
    </xf>
    <xf numFmtId="166" fontId="0" fillId="4" borderId="1" xfId="0" applyNumberFormat="1" applyFill="1" applyBorder="1" applyAlignment="1" applyProtection="1">
      <alignment vertical="center"/>
      <protection locked="0"/>
    </xf>
    <xf numFmtId="0" fontId="1" fillId="4" borderId="1" xfId="0" applyFont="1" applyFill="1" applyBorder="1" applyAlignment="1" applyProtection="1">
      <alignment vertical="center"/>
      <protection locked="0"/>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4" fillId="8" borderId="1" xfId="0" applyFont="1" applyFill="1" applyBorder="1" applyAlignment="1">
      <alignment horizontal="center" vertical="center"/>
    </xf>
    <xf numFmtId="0" fontId="12" fillId="8" borderId="1" xfId="0" applyFont="1" applyFill="1" applyBorder="1" applyAlignment="1">
      <alignment horizontal="center" vertical="center"/>
    </xf>
    <xf numFmtId="164" fontId="4" fillId="8" borderId="1" xfId="0" applyNumberFormat="1" applyFont="1" applyFill="1" applyBorder="1" applyAlignment="1">
      <alignment horizontal="center" vertical="center"/>
    </xf>
    <xf numFmtId="9" fontId="4" fillId="9" borderId="1" xfId="0" applyNumberFormat="1" applyFont="1" applyFill="1" applyBorder="1" applyAlignment="1">
      <alignment horizontal="center" vertical="center"/>
    </xf>
    <xf numFmtId="166" fontId="0" fillId="0" borderId="0" xfId="0" applyNumberFormat="1" applyAlignment="1" applyProtection="1">
      <alignment vertical="center"/>
      <protection locked="0"/>
    </xf>
    <xf numFmtId="165" fontId="7" fillId="0" borderId="0" xfId="0" applyNumberFormat="1" applyFont="1" applyAlignment="1" applyProtection="1">
      <alignment horizontal="center" vertical="center"/>
      <protection locked="0"/>
    </xf>
    <xf numFmtId="0" fontId="1" fillId="0" borderId="0" xfId="0" applyFont="1" applyAlignment="1" applyProtection="1">
      <alignment horizontal="right" vertical="center"/>
      <protection locked="0"/>
    </xf>
    <xf numFmtId="165" fontId="0" fillId="0" borderId="0" xfId="0" applyNumberFormat="1" applyAlignment="1" applyProtection="1">
      <alignment vertical="center"/>
      <protection locked="0"/>
    </xf>
    <xf numFmtId="0" fontId="12" fillId="3" borderId="1" xfId="0" applyFont="1" applyFill="1" applyBorder="1" applyAlignment="1">
      <alignment horizontal="center" vertical="center"/>
    </xf>
    <xf numFmtId="0" fontId="0" fillId="0" borderId="0" xfId="0" applyProtection="1">
      <protection locked="0"/>
    </xf>
    <xf numFmtId="0" fontId="0" fillId="0" borderId="0" xfId="0" applyAlignment="1" applyProtection="1">
      <alignment wrapText="1"/>
      <protection locked="0"/>
    </xf>
    <xf numFmtId="0" fontId="16" fillId="0" borderId="0" xfId="0" applyFont="1" applyProtection="1">
      <protection locked="0"/>
    </xf>
    <xf numFmtId="0" fontId="0" fillId="0" borderId="0" xfId="0" applyAlignment="1">
      <alignment vertical="center" wrapText="1"/>
    </xf>
    <xf numFmtId="0" fontId="16" fillId="0" borderId="0" xfId="0" applyFont="1" applyAlignment="1">
      <alignment horizontal="center" vertical="center"/>
    </xf>
    <xf numFmtId="0" fontId="20"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justify" vertical="center" wrapText="1"/>
    </xf>
    <xf numFmtId="0" fontId="17" fillId="11" borderId="0" xfId="0" applyFont="1" applyFill="1" applyAlignment="1">
      <alignment horizontal="center" vertical="center" wrapText="1"/>
    </xf>
    <xf numFmtId="0" fontId="0" fillId="11" borderId="0" xfId="0" applyFill="1" applyAlignment="1">
      <alignment horizontal="center" vertical="center" wrapText="1"/>
    </xf>
    <xf numFmtId="0" fontId="10" fillId="0" borderId="0" xfId="0" applyFont="1" applyAlignment="1">
      <alignment horizontal="justify" vertical="center" wrapText="1"/>
    </xf>
    <xf numFmtId="0" fontId="10" fillId="0" borderId="0" xfId="0" applyFont="1" applyAlignment="1">
      <alignment vertical="center"/>
    </xf>
    <xf numFmtId="0" fontId="2" fillId="0" borderId="0" xfId="0" applyFont="1" applyAlignment="1">
      <alignment horizontal="justify" vertical="center" wrapText="1"/>
    </xf>
    <xf numFmtId="0" fontId="2" fillId="0" borderId="0" xfId="0" applyFont="1" applyAlignment="1">
      <alignment vertical="center"/>
    </xf>
    <xf numFmtId="0" fontId="10" fillId="0" borderId="0" xfId="0" applyFont="1" applyAlignment="1">
      <alignment vertical="center" wrapText="1"/>
    </xf>
    <xf numFmtId="0" fontId="11" fillId="0" borderId="0" xfId="0" applyFont="1" applyAlignment="1">
      <alignment horizontal="center" vertical="center"/>
    </xf>
    <xf numFmtId="0" fontId="19"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10" fillId="0" borderId="0" xfId="0" applyFont="1" applyAlignment="1">
      <alignment wrapText="1"/>
    </xf>
    <xf numFmtId="0" fontId="10" fillId="0" borderId="0" xfId="0" applyFont="1"/>
    <xf numFmtId="167" fontId="12" fillId="8" borderId="1" xfId="0" applyNumberFormat="1" applyFont="1" applyFill="1" applyBorder="1" applyAlignment="1">
      <alignment horizontal="center" vertical="center"/>
    </xf>
    <xf numFmtId="167" fontId="6" fillId="10" borderId="1" xfId="0" applyNumberFormat="1" applyFont="1" applyFill="1" applyBorder="1" applyAlignment="1">
      <alignment horizontal="center" vertical="center"/>
    </xf>
    <xf numFmtId="167" fontId="6" fillId="9" borderId="1" xfId="0" applyNumberFormat="1" applyFont="1" applyFill="1" applyBorder="1" applyAlignment="1">
      <alignment horizontal="center" vertical="center"/>
    </xf>
    <xf numFmtId="14" fontId="11" fillId="5" borderId="1" xfId="0" applyNumberFormat="1" applyFont="1" applyFill="1" applyBorder="1" applyAlignment="1">
      <alignment vertical="center"/>
    </xf>
    <xf numFmtId="0" fontId="11" fillId="5" borderId="1" xfId="0" applyFont="1" applyFill="1" applyBorder="1" applyAlignment="1">
      <alignment horizontal="center" vertical="center"/>
    </xf>
    <xf numFmtId="6" fontId="11" fillId="5" borderId="1" xfId="0" applyNumberFormat="1" applyFont="1" applyFill="1" applyBorder="1" applyAlignment="1">
      <alignment horizontal="center" vertical="center"/>
    </xf>
    <xf numFmtId="164" fontId="11" fillId="5" borderId="1" xfId="0" applyNumberFormat="1" applyFont="1" applyFill="1" applyBorder="1" applyAlignment="1">
      <alignment horizontal="center" vertical="center"/>
    </xf>
    <xf numFmtId="2" fontId="11" fillId="6" borderId="1" xfId="0" applyNumberFormat="1" applyFont="1" applyFill="1" applyBorder="1" applyAlignment="1">
      <alignment horizontal="center" vertical="center"/>
    </xf>
    <xf numFmtId="9" fontId="11" fillId="7" borderId="1" xfId="0" applyNumberFormat="1" applyFont="1" applyFill="1" applyBorder="1" applyAlignment="1">
      <alignment horizontal="center" vertical="center"/>
    </xf>
    <xf numFmtId="0" fontId="11" fillId="7" borderId="1" xfId="0" applyFont="1" applyFill="1" applyBorder="1" applyAlignment="1">
      <alignment horizontal="center" vertical="center"/>
    </xf>
    <xf numFmtId="167" fontId="12" fillId="6" borderId="1" xfId="0" applyNumberFormat="1" applyFont="1" applyFill="1" applyBorder="1" applyAlignment="1">
      <alignment horizontal="center" vertical="center"/>
    </xf>
    <xf numFmtId="167" fontId="12" fillId="7" borderId="1" xfId="0" applyNumberFormat="1" applyFont="1" applyFill="1" applyBorder="1" applyAlignment="1">
      <alignment horizontal="center" vertical="center"/>
    </xf>
    <xf numFmtId="14" fontId="11" fillId="5" borderId="1" xfId="0" applyNumberFormat="1" applyFont="1" applyFill="1" applyBorder="1" applyAlignment="1">
      <alignment horizontal="center" vertical="center"/>
    </xf>
    <xf numFmtId="0" fontId="4" fillId="0" borderId="1" xfId="0" applyFont="1" applyBorder="1" applyAlignment="1">
      <alignment horizontal="center" vertical="center"/>
    </xf>
    <xf numFmtId="0" fontId="17" fillId="0" borderId="0" xfId="0" applyFont="1" applyAlignment="1" applyProtection="1">
      <alignment horizontal="center" vertical="center"/>
      <protection locked="0"/>
    </xf>
    <xf numFmtId="0" fontId="4" fillId="7" borderId="1" xfId="0" applyFont="1" applyFill="1" applyBorder="1" applyAlignment="1">
      <alignment horizontal="center" vertical="center"/>
    </xf>
    <xf numFmtId="2" fontId="13" fillId="9" borderId="1" xfId="0" applyNumberFormat="1" applyFont="1" applyFill="1" applyBorder="1" applyAlignment="1">
      <alignment horizontal="center" vertical="center"/>
    </xf>
    <xf numFmtId="2" fontId="13" fillId="10" borderId="1" xfId="0" applyNumberFormat="1" applyFont="1" applyFill="1" applyBorder="1" applyAlignment="1">
      <alignment horizontal="center" vertical="center"/>
    </xf>
    <xf numFmtId="2" fontId="29" fillId="6" borderId="1" xfId="0" applyNumberFormat="1" applyFont="1" applyFill="1" applyBorder="1" applyAlignment="1">
      <alignment horizontal="center" vertical="center"/>
    </xf>
    <xf numFmtId="2" fontId="11" fillId="9" borderId="1" xfId="0" applyNumberFormat="1" applyFont="1" applyFill="1" applyBorder="1" applyAlignment="1">
      <alignment horizontal="center" vertical="center"/>
    </xf>
    <xf numFmtId="2" fontId="29" fillId="9" borderId="1" xfId="0" applyNumberFormat="1" applyFont="1" applyFill="1" applyBorder="1" applyAlignment="1">
      <alignment horizontal="center" vertical="center"/>
    </xf>
    <xf numFmtId="2" fontId="11" fillId="7" borderId="1" xfId="0" applyNumberFormat="1" applyFont="1" applyFill="1" applyBorder="1" applyAlignment="1">
      <alignment horizontal="center" vertical="center"/>
    </xf>
    <xf numFmtId="0" fontId="16" fillId="0" borderId="0" xfId="0" applyFont="1" applyAlignment="1">
      <alignment horizontal="center"/>
    </xf>
    <xf numFmtId="0" fontId="11" fillId="5" borderId="1" xfId="0" applyFont="1" applyFill="1" applyBorder="1" applyAlignment="1">
      <alignment horizontal="left" vertical="center"/>
    </xf>
    <xf numFmtId="0" fontId="10" fillId="0" borderId="1" xfId="0" applyFont="1" applyBorder="1" applyAlignment="1">
      <alignment horizontal="center" vertical="center" wrapText="1"/>
    </xf>
    <xf numFmtId="0" fontId="10" fillId="0" borderId="0" xfId="0" applyFont="1" applyAlignment="1" applyProtection="1">
      <alignment vertical="center"/>
      <protection locked="0"/>
    </xf>
    <xf numFmtId="0" fontId="26" fillId="5" borderId="1" xfId="0" applyFont="1" applyFill="1" applyBorder="1" applyAlignment="1">
      <alignment horizontal="center" vertical="center"/>
    </xf>
    <xf numFmtId="0" fontId="32" fillId="8" borderId="1" xfId="0" applyFont="1" applyFill="1" applyBorder="1" applyAlignment="1">
      <alignment horizontal="center" vertical="center"/>
    </xf>
    <xf numFmtId="0" fontId="0" fillId="13" borderId="0" xfId="0" applyFill="1" applyAlignment="1" applyProtection="1">
      <alignment vertical="center"/>
      <protection locked="0"/>
    </xf>
    <xf numFmtId="49" fontId="31" fillId="0" borderId="1" xfId="0" applyNumberFormat="1" applyFont="1" applyBorder="1" applyAlignment="1" applyProtection="1">
      <alignment horizontal="left" vertical="center"/>
      <protection locked="0"/>
    </xf>
    <xf numFmtId="0" fontId="6" fillId="0" borderId="0" xfId="0" applyFont="1" applyAlignment="1">
      <alignment vertical="center"/>
    </xf>
    <xf numFmtId="0" fontId="0" fillId="12" borderId="1" xfId="0" applyFill="1" applyBorder="1" applyAlignment="1">
      <alignment horizontal="center" vertical="center"/>
    </xf>
    <xf numFmtId="2" fontId="0" fillId="12" borderId="1" xfId="0" applyNumberFormat="1" applyFill="1" applyBorder="1" applyAlignment="1">
      <alignment horizontal="center" vertical="center"/>
    </xf>
    <xf numFmtId="0" fontId="0" fillId="0" borderId="0" xfId="0" applyAlignment="1" applyProtection="1">
      <alignment horizontal="left"/>
      <protection locked="0"/>
    </xf>
    <xf numFmtId="0" fontId="11" fillId="0" borderId="0" xfId="0" applyFont="1" applyAlignment="1">
      <alignment vertical="center"/>
    </xf>
    <xf numFmtId="0" fontId="0" fillId="0" borderId="12" xfId="0" applyBorder="1" applyAlignment="1">
      <alignment vertical="center"/>
    </xf>
    <xf numFmtId="0" fontId="0" fillId="0" borderId="12" xfId="0" applyBorder="1" applyAlignment="1">
      <alignment horizontal="right" vertical="center"/>
    </xf>
    <xf numFmtId="0" fontId="12" fillId="5" borderId="1" xfId="0" applyFont="1" applyFill="1" applyBorder="1" applyAlignment="1">
      <alignment horizontal="center" vertical="center"/>
    </xf>
    <xf numFmtId="0" fontId="12" fillId="7" borderId="1" xfId="0" applyFont="1" applyFill="1" applyBorder="1" applyAlignment="1">
      <alignment horizontal="center" vertical="center"/>
    </xf>
    <xf numFmtId="0" fontId="0" fillId="5" borderId="1" xfId="0" applyFill="1" applyBorder="1" applyAlignment="1">
      <alignment horizontal="center" vertical="center" wrapText="1"/>
    </xf>
    <xf numFmtId="0" fontId="0" fillId="7" borderId="1" xfId="0" applyFill="1" applyBorder="1" applyAlignment="1">
      <alignment horizontal="center" vertical="center" wrapText="1"/>
    </xf>
    <xf numFmtId="0" fontId="12" fillId="6" borderId="1" xfId="0" applyFont="1" applyFill="1" applyBorder="1" applyAlignment="1">
      <alignment horizontal="center" vertical="center"/>
    </xf>
    <xf numFmtId="0" fontId="0" fillId="6" borderId="1" xfId="0" applyFill="1" applyBorder="1" applyAlignment="1">
      <alignment horizontal="center" vertical="center" wrapText="1"/>
    </xf>
    <xf numFmtId="0" fontId="10" fillId="5" borderId="1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pplyProtection="1">
      <alignment vertical="center" wrapText="1"/>
      <protection locked="0"/>
    </xf>
    <xf numFmtId="0" fontId="37" fillId="3" borderId="0" xfId="0" applyFont="1" applyFill="1" applyAlignment="1">
      <alignment horizontal="center" vertical="center" wrapText="1"/>
    </xf>
    <xf numFmtId="0" fontId="37" fillId="2" borderId="0" xfId="0" applyFont="1" applyFill="1" applyAlignment="1">
      <alignment horizontal="center" vertical="center" wrapText="1"/>
    </xf>
    <xf numFmtId="0" fontId="39" fillId="0" borderId="12" xfId="0" applyFont="1" applyBorder="1" applyAlignment="1">
      <alignment vertical="center"/>
    </xf>
    <xf numFmtId="0" fontId="39" fillId="0" borderId="12" xfId="0" applyFont="1" applyBorder="1" applyAlignment="1">
      <alignment horizontal="right" vertical="center"/>
    </xf>
    <xf numFmtId="0" fontId="0" fillId="0" borderId="12" xfId="0" applyBorder="1" applyAlignment="1" applyProtection="1">
      <alignment vertical="center"/>
      <protection locked="0"/>
    </xf>
    <xf numFmtId="168" fontId="0" fillId="0" borderId="12" xfId="0" applyNumberFormat="1" applyBorder="1" applyAlignment="1" applyProtection="1">
      <alignment vertical="center"/>
      <protection locked="0"/>
    </xf>
    <xf numFmtId="0" fontId="0" fillId="13" borderId="0" xfId="0" applyFill="1" applyAlignment="1">
      <alignment vertical="center"/>
    </xf>
    <xf numFmtId="0" fontId="0" fillId="0" borderId="0" xfId="0" applyAlignment="1" applyProtection="1">
      <alignment horizontal="justify" vertical="center" wrapText="1"/>
      <protection locked="0"/>
    </xf>
    <xf numFmtId="0" fontId="32" fillId="13" borderId="1" xfId="0" applyFont="1" applyFill="1" applyBorder="1" applyAlignment="1">
      <alignment horizontal="center" vertical="center"/>
    </xf>
    <xf numFmtId="0" fontId="11" fillId="13" borderId="1" xfId="0" applyFont="1" applyFill="1" applyBorder="1" applyAlignment="1">
      <alignment horizontal="center" vertical="center"/>
    </xf>
    <xf numFmtId="0" fontId="10" fillId="13" borderId="10" xfId="0" applyFont="1" applyFill="1" applyBorder="1" applyAlignment="1">
      <alignment horizontal="center" vertical="center" wrapText="1"/>
    </xf>
    <xf numFmtId="0" fontId="15" fillId="0" borderId="1" xfId="0" applyFont="1" applyBorder="1" applyAlignment="1" applyProtection="1">
      <alignment horizontal="center" vertical="center"/>
      <protection locked="0"/>
    </xf>
    <xf numFmtId="0" fontId="6" fillId="0" borderId="0" xfId="0" applyFont="1" applyAlignment="1">
      <alignment horizontal="center" vertical="center"/>
    </xf>
    <xf numFmtId="0" fontId="11" fillId="8" borderId="0" xfId="0" applyFont="1" applyFill="1" applyAlignment="1">
      <alignment vertical="center"/>
    </xf>
    <xf numFmtId="0" fontId="10" fillId="14" borderId="2" xfId="0" applyFont="1" applyFill="1" applyBorder="1" applyAlignment="1">
      <alignment horizontal="center" vertical="center" wrapText="1"/>
    </xf>
    <xf numFmtId="0" fontId="12" fillId="19" borderId="1" xfId="0" applyFont="1" applyFill="1" applyBorder="1" applyAlignment="1">
      <alignment horizontal="center" vertical="center"/>
    </xf>
    <xf numFmtId="0" fontId="35" fillId="20" borderId="1" xfId="0" applyFont="1" applyFill="1" applyBorder="1" applyAlignment="1">
      <alignment horizontal="center" vertical="center" wrapText="1"/>
    </xf>
    <xf numFmtId="0" fontId="12" fillId="13" borderId="1" xfId="0" applyFont="1" applyFill="1" applyBorder="1" applyAlignment="1">
      <alignment horizontal="center" vertical="center"/>
    </xf>
    <xf numFmtId="0" fontId="0" fillId="13" borderId="1" xfId="0" applyFill="1" applyBorder="1" applyAlignment="1">
      <alignment horizontal="center" vertical="center" wrapText="1"/>
    </xf>
    <xf numFmtId="0" fontId="11" fillId="13" borderId="0" xfId="0" applyFont="1" applyFill="1" applyAlignment="1">
      <alignment vertical="center"/>
    </xf>
    <xf numFmtId="0" fontId="12" fillId="21" borderId="1" xfId="0" applyFont="1" applyFill="1" applyBorder="1" applyAlignment="1">
      <alignment horizontal="center" vertical="center"/>
    </xf>
    <xf numFmtId="0" fontId="35" fillId="13" borderId="1" xfId="0" applyFont="1" applyFill="1" applyBorder="1" applyAlignment="1">
      <alignment horizontal="center" vertical="center" wrapText="1"/>
    </xf>
    <xf numFmtId="0" fontId="0" fillId="21" borderId="1" xfId="0" applyFill="1" applyBorder="1" applyAlignment="1">
      <alignment horizontal="center" vertical="center" wrapText="1"/>
    </xf>
    <xf numFmtId="0" fontId="10" fillId="13" borderId="2" xfId="0" applyFont="1" applyFill="1" applyBorder="1" applyAlignment="1">
      <alignment horizontal="center" vertical="center" wrapText="1"/>
    </xf>
    <xf numFmtId="0" fontId="4" fillId="13" borderId="1" xfId="0" applyFont="1" applyFill="1" applyBorder="1" applyAlignment="1">
      <alignment horizontal="center" vertical="center"/>
    </xf>
    <xf numFmtId="49" fontId="31" fillId="13" borderId="1" xfId="0" applyNumberFormat="1" applyFont="1" applyFill="1" applyBorder="1" applyAlignment="1" applyProtection="1">
      <alignment horizontal="left" vertical="center"/>
      <protection locked="0"/>
    </xf>
    <xf numFmtId="14" fontId="4" fillId="13" borderId="1" xfId="0" applyNumberFormat="1" applyFont="1" applyFill="1" applyBorder="1" applyAlignment="1" applyProtection="1">
      <alignment horizontal="center" vertical="center"/>
      <protection locked="0"/>
    </xf>
    <xf numFmtId="0" fontId="4" fillId="13" borderId="1" xfId="0" applyFont="1" applyFill="1" applyBorder="1" applyAlignment="1" applyProtection="1">
      <alignment horizontal="center" vertical="center"/>
      <protection locked="0"/>
    </xf>
    <xf numFmtId="2" fontId="4" fillId="21" borderId="1" xfId="0" applyNumberFormat="1" applyFont="1" applyFill="1" applyBorder="1" applyAlignment="1" applyProtection="1">
      <alignment horizontal="center" vertical="center"/>
      <protection locked="0"/>
    </xf>
    <xf numFmtId="2" fontId="13" fillId="21" borderId="1" xfId="0" applyNumberFormat="1" applyFont="1" applyFill="1" applyBorder="1" applyAlignment="1">
      <alignment horizontal="center" vertical="center"/>
    </xf>
    <xf numFmtId="167" fontId="6" fillId="21" borderId="1" xfId="0" applyNumberFormat="1" applyFont="1" applyFill="1" applyBorder="1" applyAlignment="1">
      <alignment horizontal="center" vertical="center"/>
    </xf>
    <xf numFmtId="0" fontId="0" fillId="22" borderId="1" xfId="0" applyFill="1" applyBorder="1" applyAlignment="1" applyProtection="1">
      <alignment vertical="center"/>
      <protection locked="0"/>
    </xf>
    <xf numFmtId="0" fontId="12" fillId="13" borderId="1" xfId="0" applyFont="1" applyFill="1" applyBorder="1" applyAlignment="1" applyProtection="1">
      <alignment horizontal="center" vertical="center"/>
      <protection locked="0"/>
    </xf>
    <xf numFmtId="2" fontId="14" fillId="13" borderId="1" xfId="0" applyNumberFormat="1" applyFont="1" applyFill="1" applyBorder="1" applyAlignment="1">
      <alignment horizontal="center" vertical="center"/>
    </xf>
    <xf numFmtId="167" fontId="12" fillId="13" borderId="1" xfId="0" applyNumberFormat="1" applyFont="1" applyFill="1" applyBorder="1" applyAlignment="1">
      <alignment horizontal="center" vertical="center"/>
    </xf>
    <xf numFmtId="0" fontId="11" fillId="8" borderId="1" xfId="0" applyFont="1" applyFill="1" applyBorder="1" applyAlignment="1">
      <alignment horizontal="left" vertical="center"/>
    </xf>
    <xf numFmtId="14" fontId="11" fillId="8" borderId="1" xfId="0" applyNumberFormat="1" applyFont="1" applyFill="1" applyBorder="1" applyAlignment="1">
      <alignment vertical="center"/>
    </xf>
    <xf numFmtId="0" fontId="11" fillId="8" borderId="1" xfId="0" applyFont="1" applyFill="1" applyBorder="1" applyAlignment="1">
      <alignment horizontal="center" vertical="center"/>
    </xf>
    <xf numFmtId="2" fontId="11" fillId="10" borderId="1" xfId="0" applyNumberFormat="1" applyFont="1" applyFill="1" applyBorder="1" applyAlignment="1">
      <alignment horizontal="center" vertical="center"/>
    </xf>
    <xf numFmtId="2" fontId="29" fillId="10" borderId="1" xfId="0" applyNumberFormat="1" applyFont="1" applyFill="1" applyBorder="1" applyAlignment="1">
      <alignment horizontal="center" vertical="center"/>
    </xf>
    <xf numFmtId="167" fontId="12" fillId="10" borderId="1" xfId="0" applyNumberFormat="1" applyFont="1" applyFill="1" applyBorder="1" applyAlignment="1">
      <alignment horizontal="center" vertical="center"/>
    </xf>
    <xf numFmtId="0" fontId="26" fillId="8" borderId="1" xfId="0" applyFont="1" applyFill="1" applyBorder="1" applyAlignment="1">
      <alignment horizontal="center" vertical="center"/>
    </xf>
    <xf numFmtId="14" fontId="11" fillId="8" borderId="1" xfId="0" applyNumberFormat="1" applyFont="1" applyFill="1" applyBorder="1" applyAlignment="1">
      <alignment horizontal="center" vertical="center"/>
    </xf>
    <xf numFmtId="0" fontId="10" fillId="13" borderId="0" xfId="0" applyFont="1" applyFill="1" applyAlignment="1" applyProtection="1">
      <alignment vertical="center"/>
      <protection locked="0"/>
    </xf>
    <xf numFmtId="0" fontId="1" fillId="13" borderId="0" xfId="0" applyFont="1" applyFill="1" applyAlignment="1" applyProtection="1">
      <alignment horizontal="right" vertical="center"/>
      <protection locked="0"/>
    </xf>
    <xf numFmtId="0" fontId="15" fillId="13" borderId="1" xfId="0" applyFont="1" applyFill="1" applyBorder="1" applyAlignment="1" applyProtection="1">
      <alignment horizontal="center" vertical="center"/>
      <protection locked="0"/>
    </xf>
    <xf numFmtId="0" fontId="6" fillId="13" borderId="0" xfId="0" applyFont="1" applyFill="1" applyAlignment="1" applyProtection="1">
      <alignment vertical="center"/>
      <protection locked="0"/>
    </xf>
    <xf numFmtId="0" fontId="0" fillId="13" borderId="12" xfId="0" applyFill="1" applyBorder="1" applyAlignment="1">
      <alignment vertical="center"/>
    </xf>
    <xf numFmtId="0" fontId="0" fillId="13" borderId="12" xfId="0" applyFill="1" applyBorder="1" applyAlignment="1">
      <alignment horizontal="right" vertical="center"/>
    </xf>
    <xf numFmtId="0" fontId="39" fillId="13" borderId="12" xfId="0" applyFont="1" applyFill="1" applyBorder="1" applyAlignment="1">
      <alignment vertical="center"/>
    </xf>
    <xf numFmtId="0" fontId="39" fillId="13" borderId="12" xfId="0" applyFont="1" applyFill="1" applyBorder="1" applyAlignment="1">
      <alignment horizontal="right" vertical="center"/>
    </xf>
    <xf numFmtId="0" fontId="0" fillId="13" borderId="12" xfId="0" applyFill="1" applyBorder="1" applyAlignment="1" applyProtection="1">
      <alignment vertical="center"/>
      <protection locked="0"/>
    </xf>
    <xf numFmtId="168" fontId="0" fillId="13" borderId="12" xfId="0" applyNumberFormat="1" applyFill="1" applyBorder="1" applyAlignment="1" applyProtection="1">
      <alignment vertical="center"/>
      <protection locked="0"/>
    </xf>
    <xf numFmtId="0" fontId="6" fillId="13" borderId="0" xfId="0" applyFont="1" applyFill="1" applyAlignment="1">
      <alignment vertical="center"/>
    </xf>
    <xf numFmtId="2" fontId="4" fillId="10" borderId="1" xfId="0" applyNumberFormat="1" applyFont="1" applyFill="1" applyBorder="1" applyAlignment="1">
      <alignment horizontal="center" vertical="center"/>
    </xf>
    <xf numFmtId="0" fontId="0" fillId="10" borderId="1" xfId="0" applyFill="1" applyBorder="1" applyAlignment="1">
      <alignment horizontal="center" vertical="center" wrapText="1"/>
    </xf>
    <xf numFmtId="0" fontId="2" fillId="3" borderId="0" xfId="0" applyFont="1" applyFill="1" applyAlignment="1">
      <alignment horizontal="center" vertical="center" wrapText="1"/>
    </xf>
    <xf numFmtId="0" fontId="2" fillId="2" borderId="4" xfId="0" applyFont="1" applyFill="1" applyBorder="1" applyAlignment="1">
      <alignment horizontal="center" vertical="center" wrapText="1"/>
    </xf>
    <xf numFmtId="0" fontId="11" fillId="12" borderId="0" xfId="0" applyFont="1" applyFill="1" applyAlignment="1">
      <alignment vertical="center"/>
    </xf>
    <xf numFmtId="0" fontId="12" fillId="23" borderId="1" xfId="0" applyFont="1" applyFill="1" applyBorder="1" applyAlignment="1">
      <alignment horizontal="center" vertical="center"/>
    </xf>
    <xf numFmtId="0" fontId="33" fillId="13" borderId="1" xfId="0" applyFont="1" applyFill="1" applyBorder="1" applyAlignment="1">
      <alignment horizontal="center" vertical="center" wrapText="1"/>
    </xf>
    <xf numFmtId="0" fontId="0" fillId="23" borderId="1" xfId="0" applyFill="1" applyBorder="1" applyAlignment="1">
      <alignment horizontal="center" vertical="center" wrapText="1"/>
    </xf>
    <xf numFmtId="6" fontId="4" fillId="13" borderId="1" xfId="0" applyNumberFormat="1" applyFont="1" applyFill="1" applyBorder="1" applyAlignment="1" applyProtection="1">
      <alignment horizontal="center" vertical="center"/>
      <protection locked="0"/>
    </xf>
    <xf numFmtId="164" fontId="4" fillId="13" borderId="1" xfId="0" applyNumberFormat="1" applyFont="1" applyFill="1" applyBorder="1" applyAlignment="1">
      <alignment horizontal="center" vertical="center"/>
    </xf>
    <xf numFmtId="9" fontId="4" fillId="23" borderId="1" xfId="0" applyNumberFormat="1" applyFont="1" applyFill="1" applyBorder="1" applyAlignment="1">
      <alignment horizontal="center" vertical="center"/>
    </xf>
    <xf numFmtId="0" fontId="4" fillId="23" borderId="1" xfId="0" applyFont="1" applyFill="1" applyBorder="1" applyAlignment="1">
      <alignment horizontal="center" vertical="center"/>
    </xf>
    <xf numFmtId="2" fontId="13" fillId="23" borderId="1" xfId="0" applyNumberFormat="1" applyFont="1" applyFill="1" applyBorder="1" applyAlignment="1">
      <alignment horizontal="center" vertical="center"/>
    </xf>
    <xf numFmtId="167" fontId="6" fillId="23" borderId="1" xfId="0" applyNumberFormat="1" applyFont="1" applyFill="1" applyBorder="1" applyAlignment="1">
      <alignment horizontal="center" vertical="center"/>
    </xf>
    <xf numFmtId="166" fontId="0" fillId="22" borderId="1" xfId="0" applyNumberFormat="1" applyFill="1" applyBorder="1" applyAlignment="1" applyProtection="1">
      <alignment vertical="center"/>
      <protection locked="0"/>
    </xf>
    <xf numFmtId="0" fontId="1" fillId="22" borderId="1" xfId="0" applyFont="1" applyFill="1" applyBorder="1" applyAlignment="1" applyProtection="1">
      <alignment vertical="center"/>
      <protection locked="0"/>
    </xf>
    <xf numFmtId="166" fontId="0" fillId="22" borderId="1" xfId="0" applyNumberFormat="1" applyFill="1" applyBorder="1" applyAlignment="1">
      <alignment vertical="center"/>
    </xf>
    <xf numFmtId="0" fontId="0" fillId="22" borderId="1" xfId="0" applyFill="1" applyBorder="1" applyAlignment="1">
      <alignment vertical="center"/>
    </xf>
    <xf numFmtId="0" fontId="1" fillId="22" borderId="1" xfId="0" applyFont="1" applyFill="1" applyBorder="1" applyAlignment="1">
      <alignment vertical="center"/>
    </xf>
    <xf numFmtId="0" fontId="37" fillId="21" borderId="0" xfId="0" applyFont="1" applyFill="1" applyAlignment="1">
      <alignment horizontal="center" vertical="center" wrapText="1"/>
    </xf>
    <xf numFmtId="0" fontId="37" fillId="23" borderId="0" xfId="0" applyFont="1" applyFill="1" applyAlignment="1">
      <alignment horizontal="center" vertical="center" wrapText="1"/>
    </xf>
    <xf numFmtId="0" fontId="10" fillId="13" borderId="0" xfId="0" applyFont="1" applyFill="1" applyAlignment="1">
      <alignment vertical="center"/>
    </xf>
    <xf numFmtId="166" fontId="0" fillId="13" borderId="0" xfId="0" applyNumberFormat="1" applyFill="1" applyAlignment="1" applyProtection="1">
      <alignment vertical="center"/>
      <protection locked="0"/>
    </xf>
    <xf numFmtId="165" fontId="7" fillId="13" borderId="0" xfId="0" applyNumberFormat="1" applyFont="1" applyFill="1" applyAlignment="1" applyProtection="1">
      <alignment horizontal="center" vertical="center"/>
      <protection locked="0"/>
    </xf>
    <xf numFmtId="0" fontId="17" fillId="13" borderId="0" xfId="0" applyFont="1" applyFill="1" applyAlignment="1" applyProtection="1">
      <alignment horizontal="center" vertical="center"/>
      <protection locked="0"/>
    </xf>
    <xf numFmtId="165" fontId="0" fillId="13" borderId="0" xfId="0" applyNumberFormat="1" applyFill="1" applyAlignment="1" applyProtection="1">
      <alignment vertical="center"/>
      <protection locked="0"/>
    </xf>
    <xf numFmtId="167" fontId="0" fillId="0" borderId="0" xfId="0" applyNumberFormat="1" applyAlignment="1" applyProtection="1">
      <alignment vertical="center"/>
      <protection locked="0"/>
    </xf>
    <xf numFmtId="0" fontId="1" fillId="12" borderId="1" xfId="0" applyFont="1" applyFill="1" applyBorder="1" applyAlignment="1">
      <alignment horizontal="center" vertical="center"/>
    </xf>
    <xf numFmtId="0" fontId="10" fillId="0" borderId="17" xfId="0" applyFont="1" applyBorder="1" applyAlignment="1">
      <alignment horizontal="center" vertical="center" wrapText="1"/>
    </xf>
    <xf numFmtId="0" fontId="0" fillId="0" borderId="17" xfId="0" applyBorder="1" applyAlignment="1">
      <alignment horizontal="center" vertical="center" wrapText="1"/>
    </xf>
    <xf numFmtId="0" fontId="1" fillId="0" borderId="17" xfId="0" applyFont="1" applyBorder="1" applyAlignment="1">
      <alignment horizontal="center" vertical="center" wrapText="1"/>
    </xf>
    <xf numFmtId="2" fontId="1" fillId="12" borderId="1" xfId="0" applyNumberFormat="1" applyFont="1" applyFill="1" applyBorder="1" applyAlignment="1">
      <alignment horizontal="center" vertical="center"/>
    </xf>
    <xf numFmtId="0" fontId="16" fillId="0" borderId="0" xfId="0" applyFont="1"/>
    <xf numFmtId="0" fontId="1" fillId="0" borderId="0" xfId="0" applyFont="1"/>
    <xf numFmtId="0" fontId="1" fillId="0" borderId="0" xfId="0" applyFont="1" applyAlignment="1">
      <alignment vertical="top"/>
    </xf>
    <xf numFmtId="0" fontId="1" fillId="0" borderId="0" xfId="0" applyFont="1" applyAlignment="1">
      <alignment vertical="top" wrapText="1"/>
    </xf>
    <xf numFmtId="0" fontId="46" fillId="0" borderId="1" xfId="0" applyFont="1" applyBorder="1" applyAlignment="1">
      <alignment vertical="center"/>
    </xf>
    <xf numFmtId="0" fontId="47" fillId="0" borderId="1" xfId="0" applyFont="1" applyBorder="1" applyAlignment="1">
      <alignment vertical="center"/>
    </xf>
    <xf numFmtId="0" fontId="11" fillId="12" borderId="1" xfId="0" applyFont="1" applyFill="1" applyBorder="1" applyAlignment="1">
      <alignment horizontal="left" vertical="center"/>
    </xf>
    <xf numFmtId="0" fontId="49" fillId="0" borderId="0" xfId="0" applyFont="1" applyAlignment="1">
      <alignment vertical="center"/>
    </xf>
    <xf numFmtId="0" fontId="49" fillId="0" borderId="0" xfId="0" applyFont="1" applyAlignment="1">
      <alignment horizontal="left" vertical="center"/>
    </xf>
    <xf numFmtId="0" fontId="50" fillId="12" borderId="1" xfId="0" applyFont="1" applyFill="1" applyBorder="1" applyAlignment="1">
      <alignment horizontal="center" vertical="center"/>
    </xf>
    <xf numFmtId="0" fontId="51" fillId="12" borderId="1" xfId="0" applyFont="1" applyFill="1" applyBorder="1" applyAlignment="1">
      <alignment horizontal="center" vertical="center"/>
    </xf>
    <xf numFmtId="2" fontId="0" fillId="12" borderId="10" xfId="0" applyNumberFormat="1" applyFill="1" applyBorder="1" applyAlignment="1">
      <alignment horizontal="center" vertical="center"/>
    </xf>
    <xf numFmtId="2" fontId="50" fillId="12" borderId="5" xfId="0" applyNumberFormat="1" applyFont="1" applyFill="1" applyBorder="1" applyAlignment="1">
      <alignment horizontal="center" vertical="center"/>
    </xf>
    <xf numFmtId="0" fontId="50" fillId="12" borderId="5" xfId="0" applyFont="1" applyFill="1" applyBorder="1" applyAlignment="1">
      <alignment horizontal="center" vertical="center"/>
    </xf>
    <xf numFmtId="2" fontId="51" fillId="12" borderId="20" xfId="0" applyNumberFormat="1" applyFont="1" applyFill="1" applyBorder="1" applyAlignment="1">
      <alignment horizontal="center" vertical="center"/>
    </xf>
    <xf numFmtId="0" fontId="51" fillId="12" borderId="21" xfId="0" applyFont="1" applyFill="1" applyBorder="1" applyAlignment="1">
      <alignment horizontal="center" vertical="center"/>
    </xf>
    <xf numFmtId="0" fontId="54" fillId="12" borderId="21" xfId="0" applyFont="1" applyFill="1" applyBorder="1" applyAlignment="1">
      <alignment horizontal="center" vertical="center"/>
    </xf>
    <xf numFmtId="167" fontId="56" fillId="8" borderId="1" xfId="0" applyNumberFormat="1" applyFont="1" applyFill="1" applyBorder="1" applyAlignment="1">
      <alignment horizontal="center" vertical="center"/>
    </xf>
    <xf numFmtId="0" fontId="55" fillId="0" borderId="0" xfId="0" applyFont="1" applyAlignment="1">
      <alignment horizontal="right" vertical="center"/>
    </xf>
    <xf numFmtId="0" fontId="6" fillId="25" borderId="0" xfId="0" applyFont="1" applyFill="1" applyAlignment="1" applyProtection="1">
      <alignment vertical="center"/>
      <protection locked="0"/>
    </xf>
    <xf numFmtId="0" fontId="0" fillId="25" borderId="0" xfId="0" applyFill="1" applyProtection="1">
      <protection locked="0"/>
    </xf>
    <xf numFmtId="0" fontId="16" fillId="25" borderId="0" xfId="0" applyFont="1" applyFill="1" applyAlignment="1" applyProtection="1">
      <alignment horizontal="center"/>
      <protection locked="0"/>
    </xf>
    <xf numFmtId="0" fontId="55" fillId="25" borderId="0" xfId="0" applyFont="1" applyFill="1" applyAlignment="1" applyProtection="1">
      <alignment horizontal="right" vertical="center"/>
      <protection locked="0"/>
    </xf>
    <xf numFmtId="0" fontId="0" fillId="26" borderId="5" xfId="0" applyFill="1" applyBorder="1" applyAlignment="1" applyProtection="1">
      <alignment horizontal="center" vertical="center"/>
      <protection locked="0"/>
    </xf>
    <xf numFmtId="0" fontId="0" fillId="26" borderId="6" xfId="0" applyFill="1" applyBorder="1" applyAlignment="1" applyProtection="1">
      <alignment horizontal="center" vertical="center"/>
      <protection locked="0"/>
    </xf>
    <xf numFmtId="0" fontId="0" fillId="26" borderId="1" xfId="0" applyFill="1" applyBorder="1" applyAlignment="1" applyProtection="1">
      <alignment horizontal="center" vertical="center"/>
      <protection locked="0"/>
    </xf>
    <xf numFmtId="0" fontId="0" fillId="25" borderId="0" xfId="0" applyFill="1" applyAlignment="1" applyProtection="1">
      <alignment vertical="center"/>
      <protection locked="0"/>
    </xf>
    <xf numFmtId="0" fontId="10" fillId="25" borderId="17" xfId="0" applyFont="1" applyFill="1" applyBorder="1" applyAlignment="1" applyProtection="1">
      <alignment horizontal="center" vertical="center" wrapText="1"/>
      <protection locked="0"/>
    </xf>
    <xf numFmtId="0" fontId="0" fillId="25" borderId="17" xfId="0" applyFill="1" applyBorder="1" applyAlignment="1" applyProtection="1">
      <alignment horizontal="center" vertical="center" wrapText="1"/>
      <protection locked="0"/>
    </xf>
    <xf numFmtId="0" fontId="1" fillId="25" borderId="17" xfId="0" applyFont="1" applyFill="1" applyBorder="1" applyAlignment="1" applyProtection="1">
      <alignment horizontal="center" vertical="center" wrapText="1"/>
      <protection locked="0"/>
    </xf>
    <xf numFmtId="0" fontId="10" fillId="25" borderId="1" xfId="0" applyFont="1" applyFill="1" applyBorder="1" applyAlignment="1" applyProtection="1">
      <alignment horizontal="center" vertical="center" wrapText="1"/>
      <protection locked="0"/>
    </xf>
    <xf numFmtId="0" fontId="1" fillId="26" borderId="1" xfId="0" applyFont="1" applyFill="1" applyBorder="1" applyAlignment="1" applyProtection="1">
      <alignment horizontal="center" vertical="center"/>
      <protection locked="0"/>
    </xf>
    <xf numFmtId="2" fontId="0" fillId="26" borderId="1" xfId="0" applyNumberFormat="1" applyFill="1" applyBorder="1" applyAlignment="1" applyProtection="1">
      <alignment horizontal="center" vertical="center"/>
      <protection locked="0"/>
    </xf>
    <xf numFmtId="2" fontId="1" fillId="26" borderId="1" xfId="0" applyNumberFormat="1" applyFont="1" applyFill="1" applyBorder="1" applyAlignment="1" applyProtection="1">
      <alignment horizontal="center" vertical="center"/>
      <protection locked="0"/>
    </xf>
    <xf numFmtId="0" fontId="0" fillId="26" borderId="10" xfId="0" applyFill="1" applyBorder="1" applyAlignment="1" applyProtection="1">
      <alignment horizontal="center" vertical="center"/>
      <protection locked="0"/>
    </xf>
    <xf numFmtId="0" fontId="1" fillId="26" borderId="5" xfId="0" applyFont="1" applyFill="1" applyBorder="1" applyAlignment="1" applyProtection="1">
      <alignment horizontal="center" vertical="center"/>
      <protection locked="0"/>
    </xf>
    <xf numFmtId="2" fontId="0" fillId="26" borderId="6" xfId="0" applyNumberFormat="1" applyFill="1" applyBorder="1" applyAlignment="1" applyProtection="1">
      <alignment horizontal="center" vertical="center"/>
      <protection locked="0"/>
    </xf>
    <xf numFmtId="2" fontId="0" fillId="26" borderId="5" xfId="0" applyNumberFormat="1" applyFill="1" applyBorder="1" applyAlignment="1" applyProtection="1">
      <alignment horizontal="center" vertical="center"/>
      <protection locked="0"/>
    </xf>
    <xf numFmtId="0" fontId="0" fillId="25" borderId="0" xfId="0" applyFill="1" applyAlignment="1" applyProtection="1">
      <alignment horizontal="left"/>
      <protection locked="0"/>
    </xf>
    <xf numFmtId="0" fontId="54" fillId="27" borderId="21" xfId="0" applyFont="1" applyFill="1" applyBorder="1" applyAlignment="1">
      <alignment horizontal="center" vertical="center"/>
    </xf>
    <xf numFmtId="0" fontId="1" fillId="0" borderId="0" xfId="0" applyFont="1" applyAlignment="1">
      <alignment horizontal="center" wrapText="1"/>
    </xf>
    <xf numFmtId="0" fontId="19" fillId="0" borderId="0" xfId="0" applyFont="1" applyAlignment="1">
      <alignment wrapText="1"/>
    </xf>
    <xf numFmtId="0" fontId="19" fillId="0" borderId="0" xfId="0" applyFont="1"/>
    <xf numFmtId="0" fontId="19" fillId="0" borderId="0" xfId="0" applyFont="1" applyAlignment="1">
      <alignment vertical="center" wrapText="1"/>
    </xf>
    <xf numFmtId="0" fontId="59" fillId="0" borderId="0" xfId="0" applyFont="1" applyAlignment="1">
      <alignment wrapText="1"/>
    </xf>
    <xf numFmtId="0" fontId="61" fillId="15" borderId="0" xfId="0" applyFont="1" applyFill="1" applyAlignment="1">
      <alignment vertical="center" wrapText="1"/>
    </xf>
    <xf numFmtId="0" fontId="19" fillId="0" borderId="0" xfId="0" applyFont="1" applyProtection="1">
      <protection locked="0"/>
    </xf>
    <xf numFmtId="0" fontId="61" fillId="24" borderId="0" xfId="0" applyFont="1" applyFill="1" applyAlignment="1">
      <alignment vertical="center" wrapText="1"/>
    </xf>
    <xf numFmtId="0" fontId="19" fillId="0" borderId="0" xfId="0" applyFont="1" applyAlignment="1" applyProtection="1">
      <alignment vertical="center"/>
      <protection locked="0"/>
    </xf>
    <xf numFmtId="0" fontId="59" fillId="0" borderId="0" xfId="0" applyFont="1" applyAlignment="1">
      <alignment vertical="center" wrapText="1"/>
    </xf>
    <xf numFmtId="0" fontId="4" fillId="16" borderId="0" xfId="0" applyFont="1" applyFill="1" applyAlignment="1">
      <alignment vertical="center" wrapText="1"/>
    </xf>
    <xf numFmtId="0" fontId="4" fillId="28" borderId="0" xfId="0" applyFont="1" applyFill="1" applyAlignment="1">
      <alignment vertical="center" wrapText="1"/>
    </xf>
    <xf numFmtId="0" fontId="19" fillId="0" borderId="0" xfId="0" applyFont="1" applyAlignment="1">
      <alignment horizontal="left" vertical="center" wrapText="1"/>
    </xf>
    <xf numFmtId="0" fontId="19" fillId="0" borderId="0" xfId="0" applyFont="1" applyAlignment="1">
      <alignment horizontal="left"/>
    </xf>
    <xf numFmtId="0" fontId="4" fillId="17" borderId="0" xfId="0" applyFont="1" applyFill="1" applyAlignment="1">
      <alignment vertical="center" wrapText="1"/>
    </xf>
    <xf numFmtId="0" fontId="4" fillId="3" borderId="0" xfId="0" applyFont="1" applyFill="1" applyAlignment="1">
      <alignment vertical="center" wrapText="1"/>
    </xf>
    <xf numFmtId="0" fontId="4" fillId="2" borderId="0" xfId="0" applyFont="1" applyFill="1" applyAlignment="1">
      <alignment vertical="center" wrapText="1"/>
    </xf>
    <xf numFmtId="0" fontId="4" fillId="18" borderId="0" xfId="0" applyFont="1" applyFill="1" applyAlignment="1">
      <alignment vertical="center" wrapText="1"/>
    </xf>
    <xf numFmtId="0" fontId="10" fillId="13" borderId="0" xfId="0" applyFont="1" applyFill="1" applyAlignment="1">
      <alignment horizontal="center" vertical="center" wrapText="1"/>
    </xf>
    <xf numFmtId="0" fontId="16" fillId="0" borderId="0" xfId="0" applyFont="1" applyAlignment="1">
      <alignment horizontal="center"/>
    </xf>
    <xf numFmtId="0" fontId="1" fillId="11" borderId="0" xfId="0" applyFont="1" applyFill="1" applyAlignment="1">
      <alignment horizontal="center"/>
    </xf>
    <xf numFmtId="0" fontId="0" fillId="11" borderId="0" xfId="0" applyFill="1" applyAlignment="1">
      <alignment horizontal="center"/>
    </xf>
    <xf numFmtId="0" fontId="1" fillId="0" borderId="0" xfId="0" applyFont="1" applyAlignment="1">
      <alignment horizontal="center"/>
    </xf>
    <xf numFmtId="0" fontId="9" fillId="0" borderId="12" xfId="0" applyFont="1" applyBorder="1" applyAlignment="1">
      <alignment horizontal="center" vertical="center" wrapText="1"/>
    </xf>
    <xf numFmtId="0" fontId="0" fillId="0" borderId="12" xfId="0"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12" fillId="0" borderId="0" xfId="0" applyFont="1" applyAlignment="1" applyProtection="1">
      <alignment horizontal="right" vertical="center" wrapText="1"/>
      <protection locked="0"/>
    </xf>
    <xf numFmtId="0" fontId="12" fillId="0" borderId="3" xfId="0" applyFont="1" applyBorder="1" applyAlignment="1" applyProtection="1">
      <alignment horizontal="right" vertical="center" wrapText="1"/>
      <protection locked="0"/>
    </xf>
    <xf numFmtId="0" fontId="15" fillId="0" borderId="1"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6" fillId="0" borderId="0" xfId="0" applyFont="1" applyAlignment="1">
      <alignment horizontal="left" vertical="center"/>
    </xf>
    <xf numFmtId="0" fontId="36" fillId="2" borderId="4" xfId="0" applyFont="1" applyFill="1" applyBorder="1" applyAlignment="1">
      <alignment horizontal="center" vertical="center" wrapText="1"/>
    </xf>
    <xf numFmtId="0" fontId="0" fillId="14" borderId="2" xfId="0" applyFill="1" applyBorder="1" applyAlignment="1">
      <alignment horizontal="center" vertical="center" wrapText="1"/>
    </xf>
    <xf numFmtId="0" fontId="0" fillId="14" borderId="0" xfId="0" applyFill="1" applyAlignment="1">
      <alignment horizontal="center" vertical="center" wrapText="1"/>
    </xf>
    <xf numFmtId="0" fontId="10" fillId="0" borderId="0" xfId="0" applyFont="1" applyAlignment="1" applyProtection="1">
      <alignment horizontal="center" vertical="center" wrapText="1"/>
      <protection locked="0"/>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0" fillId="0" borderId="12" xfId="0" applyBorder="1" applyAlignment="1">
      <alignment horizontal="right" vertical="center"/>
    </xf>
    <xf numFmtId="0" fontId="40" fillId="0" borderId="13" xfId="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14" fontId="0" fillId="0" borderId="12" xfId="0" applyNumberFormat="1" applyBorder="1" applyAlignment="1" applyProtection="1">
      <alignment horizontal="center" vertical="center"/>
      <protection locked="0"/>
    </xf>
    <xf numFmtId="0" fontId="6" fillId="0" borderId="0" xfId="0" applyFont="1" applyAlignment="1" applyProtection="1">
      <alignment horizontal="left" vertical="center" wrapText="1"/>
      <protection locked="0"/>
    </xf>
    <xf numFmtId="0" fontId="2" fillId="2" borderId="4" xfId="0" applyFont="1" applyFill="1" applyBorder="1" applyAlignment="1">
      <alignment horizontal="center" vertical="center" wrapText="1"/>
    </xf>
    <xf numFmtId="0" fontId="11" fillId="8" borderId="0" xfId="0" applyFont="1" applyFill="1" applyAlignment="1">
      <alignment horizontal="center" vertical="center"/>
    </xf>
    <xf numFmtId="0" fontId="30" fillId="0" borderId="9" xfId="0" applyFont="1" applyBorder="1" applyAlignment="1" applyProtection="1">
      <alignment horizontal="left" vertical="center"/>
      <protection locked="0"/>
    </xf>
    <xf numFmtId="0" fontId="30" fillId="0" borderId="11" xfId="0" applyFont="1" applyBorder="1" applyAlignment="1" applyProtection="1">
      <alignment horizontal="left" vertical="center"/>
      <protection locked="0"/>
    </xf>
    <xf numFmtId="0" fontId="11" fillId="12" borderId="0" xfId="0" applyFont="1" applyFill="1" applyAlignment="1">
      <alignment horizontal="center" vertical="center"/>
    </xf>
    <xf numFmtId="0" fontId="0" fillId="13" borderId="2" xfId="0" applyFill="1" applyBorder="1" applyAlignment="1">
      <alignment horizontal="center" vertical="center" wrapText="1"/>
    </xf>
    <xf numFmtId="0" fontId="0" fillId="13" borderId="0" xfId="0" applyFill="1" applyAlignment="1">
      <alignment horizontal="center" vertical="center" wrapText="1"/>
    </xf>
    <xf numFmtId="0" fontId="11" fillId="0" borderId="0" xfId="0" applyFont="1" applyAlignment="1">
      <alignment horizontal="center" vertical="center"/>
    </xf>
    <xf numFmtId="0" fontId="30" fillId="13" borderId="9" xfId="0" applyFont="1" applyFill="1" applyBorder="1" applyAlignment="1" applyProtection="1">
      <alignment horizontal="left" vertical="center"/>
      <protection locked="0"/>
    </xf>
    <xf numFmtId="0" fontId="30" fillId="13" borderId="11" xfId="0" applyFont="1" applyFill="1" applyBorder="1" applyAlignment="1" applyProtection="1">
      <alignment horizontal="left" vertical="center"/>
      <protection locked="0"/>
    </xf>
    <xf numFmtId="0" fontId="36" fillId="23" borderId="4" xfId="0" applyFont="1" applyFill="1" applyBorder="1" applyAlignment="1">
      <alignment horizontal="center" vertical="center" wrapText="1"/>
    </xf>
    <xf numFmtId="0" fontId="12" fillId="13" borderId="0" xfId="0" applyFont="1" applyFill="1" applyAlignment="1" applyProtection="1">
      <alignment horizontal="right" vertical="center" wrapText="1"/>
      <protection locked="0"/>
    </xf>
    <xf numFmtId="0" fontId="12" fillId="13" borderId="3" xfId="0" applyFont="1" applyFill="1" applyBorder="1" applyAlignment="1" applyProtection="1">
      <alignment horizontal="right" vertical="center" wrapText="1"/>
      <protection locked="0"/>
    </xf>
    <xf numFmtId="0" fontId="15" fillId="13" borderId="1" xfId="0" applyFont="1" applyFill="1" applyBorder="1" applyAlignment="1" applyProtection="1">
      <alignment horizontal="center" vertical="center"/>
      <protection locked="0"/>
    </xf>
    <xf numFmtId="0" fontId="7" fillId="13" borderId="4" xfId="0" applyFont="1" applyFill="1" applyBorder="1" applyAlignment="1" applyProtection="1">
      <alignment horizontal="center" vertical="center"/>
      <protection locked="0"/>
    </xf>
    <xf numFmtId="0" fontId="10" fillId="13" borderId="0" xfId="0" applyFont="1" applyFill="1" applyAlignment="1" applyProtection="1">
      <alignment horizontal="center" vertical="center" wrapText="1"/>
      <protection locked="0"/>
    </xf>
    <xf numFmtId="0" fontId="0" fillId="13" borderId="12" xfId="0" applyFill="1" applyBorder="1" applyAlignment="1" applyProtection="1">
      <alignment horizontal="center" vertical="center"/>
      <protection locked="0"/>
    </xf>
    <xf numFmtId="0" fontId="8" fillId="13" borderId="13" xfId="0" applyFont="1" applyFill="1" applyBorder="1" applyAlignment="1">
      <alignment horizontal="center" vertical="center"/>
    </xf>
    <xf numFmtId="0" fontId="8" fillId="13" borderId="14" xfId="0" applyFont="1" applyFill="1" applyBorder="1" applyAlignment="1">
      <alignment horizontal="center" vertical="center"/>
    </xf>
    <xf numFmtId="0" fontId="8" fillId="13" borderId="15" xfId="0" applyFont="1" applyFill="1" applyBorder="1" applyAlignment="1">
      <alignment horizontal="center" vertical="center"/>
    </xf>
    <xf numFmtId="0" fontId="40" fillId="13" borderId="13" xfId="1" applyFill="1" applyBorder="1" applyAlignment="1" applyProtection="1">
      <alignment horizontal="center" vertical="center"/>
      <protection locked="0"/>
    </xf>
    <xf numFmtId="0" fontId="0" fillId="13" borderId="14" xfId="0" applyFill="1" applyBorder="1" applyAlignment="1" applyProtection="1">
      <alignment horizontal="center" vertical="center"/>
      <protection locked="0"/>
    </xf>
    <xf numFmtId="0" fontId="0" fillId="13" borderId="15" xfId="0" applyFill="1" applyBorder="1" applyAlignment="1" applyProtection="1">
      <alignment horizontal="center" vertical="center"/>
      <protection locked="0"/>
    </xf>
    <xf numFmtId="0" fontId="9" fillId="13" borderId="12" xfId="0" applyFont="1" applyFill="1" applyBorder="1" applyAlignment="1">
      <alignment horizontal="center" vertical="center" wrapText="1"/>
    </xf>
    <xf numFmtId="0" fontId="7" fillId="13" borderId="0" xfId="0" applyFont="1" applyFill="1" applyAlignment="1" applyProtection="1">
      <alignment horizontal="center" vertical="center"/>
      <protection locked="0"/>
    </xf>
    <xf numFmtId="0" fontId="0" fillId="13" borderId="12" xfId="0" applyFill="1" applyBorder="1" applyAlignment="1">
      <alignment horizontal="right" vertical="center"/>
    </xf>
    <xf numFmtId="0" fontId="6" fillId="13" borderId="0" xfId="0" applyFont="1" applyFill="1" applyAlignment="1">
      <alignment horizontal="left" vertical="center"/>
    </xf>
    <xf numFmtId="0" fontId="11" fillId="13" borderId="0" xfId="0" applyFont="1" applyFill="1" applyAlignment="1">
      <alignment horizontal="center" vertical="center"/>
    </xf>
    <xf numFmtId="0" fontId="30" fillId="0" borderId="9" xfId="0" applyFont="1" applyBorder="1" applyAlignment="1" applyProtection="1">
      <alignment horizontal="right" vertical="center"/>
      <protection locked="0"/>
    </xf>
    <xf numFmtId="0" fontId="30" fillId="0" borderId="11" xfId="0" applyFont="1" applyBorder="1" applyAlignment="1" applyProtection="1">
      <alignment horizontal="right" vertical="center"/>
      <protection locked="0"/>
    </xf>
    <xf numFmtId="0" fontId="7" fillId="0" borderId="0" xfId="0" applyFont="1" applyAlignment="1" applyProtection="1">
      <alignment horizontal="right" vertical="center"/>
      <protection locked="0"/>
    </xf>
    <xf numFmtId="0" fontId="10" fillId="0" borderId="16" xfId="0" applyFont="1" applyBorder="1" applyAlignment="1" applyProtection="1">
      <alignment horizontal="center" vertical="center" wrapText="1"/>
      <protection locked="0"/>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39" fillId="0" borderId="13" xfId="0" applyFont="1" applyBorder="1" applyAlignment="1">
      <alignment horizontal="right" vertical="center"/>
    </xf>
    <xf numFmtId="0" fontId="39" fillId="0" borderId="15" xfId="0" applyFont="1" applyBorder="1" applyAlignment="1">
      <alignment horizontal="right" vertical="center"/>
    </xf>
    <xf numFmtId="168" fontId="0" fillId="0" borderId="13" xfId="0" applyNumberFormat="1" applyBorder="1" applyAlignment="1" applyProtection="1">
      <alignment horizontal="center" vertical="center"/>
      <protection locked="0"/>
    </xf>
    <xf numFmtId="168" fontId="0" fillId="0" borderId="15" xfId="0" applyNumberFormat="1" applyBorder="1" applyAlignment="1" applyProtection="1">
      <alignment horizontal="center" vertical="center"/>
      <protection locked="0"/>
    </xf>
    <xf numFmtId="0" fontId="30" fillId="13" borderId="9" xfId="0" applyFont="1" applyFill="1" applyBorder="1" applyAlignment="1" applyProtection="1">
      <alignment horizontal="right" vertical="center"/>
      <protection locked="0"/>
    </xf>
    <xf numFmtId="0" fontId="30" fillId="13" borderId="11" xfId="0" applyFont="1" applyFill="1" applyBorder="1" applyAlignment="1" applyProtection="1">
      <alignment horizontal="right" vertical="center"/>
      <protection locked="0"/>
    </xf>
    <xf numFmtId="0" fontId="7" fillId="13" borderId="0" xfId="0" applyFont="1" applyFill="1" applyAlignment="1" applyProtection="1">
      <alignment horizontal="right" vertical="center"/>
      <protection locked="0"/>
    </xf>
    <xf numFmtId="0" fontId="10" fillId="13" borderId="16" xfId="0" applyFont="1" applyFill="1" applyBorder="1" applyAlignment="1" applyProtection="1">
      <alignment horizontal="center" vertical="center" wrapText="1"/>
      <protection locked="0"/>
    </xf>
    <xf numFmtId="0" fontId="1" fillId="13" borderId="13" xfId="0" applyFont="1" applyFill="1" applyBorder="1" applyAlignment="1">
      <alignment horizontal="center" vertical="center"/>
    </xf>
    <xf numFmtId="0" fontId="1" fillId="13" borderId="14" xfId="0" applyFont="1" applyFill="1" applyBorder="1" applyAlignment="1">
      <alignment horizontal="center" vertical="center"/>
    </xf>
    <xf numFmtId="0" fontId="1" fillId="13" borderId="15" xfId="0" applyFont="1" applyFill="1" applyBorder="1" applyAlignment="1">
      <alignment horizontal="center" vertical="center"/>
    </xf>
    <xf numFmtId="0" fontId="6" fillId="13" borderId="0" xfId="0" applyFont="1" applyFill="1" applyAlignment="1" applyProtection="1">
      <alignment horizontal="left" vertical="center" wrapText="1"/>
      <protection locked="0"/>
    </xf>
    <xf numFmtId="0" fontId="39" fillId="13" borderId="13" xfId="0" applyFont="1" applyFill="1" applyBorder="1" applyAlignment="1">
      <alignment horizontal="right" vertical="center"/>
    </xf>
    <xf numFmtId="0" fontId="39" fillId="13" borderId="15" xfId="0" applyFont="1" applyFill="1" applyBorder="1" applyAlignment="1">
      <alignment horizontal="right" vertical="center"/>
    </xf>
    <xf numFmtId="168" fontId="0" fillId="13" borderId="13" xfId="0" applyNumberFormat="1" applyFill="1" applyBorder="1" applyAlignment="1" applyProtection="1">
      <alignment horizontal="center" vertical="center"/>
      <protection locked="0"/>
    </xf>
    <xf numFmtId="168" fontId="0" fillId="13" borderId="15" xfId="0" applyNumberFormat="1" applyFill="1" applyBorder="1" applyAlignment="1" applyProtection="1">
      <alignment horizontal="center" vertical="center"/>
      <protection locked="0"/>
    </xf>
    <xf numFmtId="14" fontId="0" fillId="12" borderId="5" xfId="0" applyNumberFormat="1" applyFill="1" applyBorder="1" applyAlignment="1">
      <alignment horizontal="center" vertical="center"/>
    </xf>
    <xf numFmtId="0" fontId="0" fillId="12" borderId="7" xfId="0" applyFill="1"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25" borderId="8" xfId="0" applyFill="1" applyBorder="1" applyAlignment="1" applyProtection="1">
      <alignment horizontal="center" vertical="center"/>
      <protection locked="0"/>
    </xf>
    <xf numFmtId="0" fontId="0" fillId="25" borderId="11" xfId="0" applyFill="1" applyBorder="1" applyAlignment="1" applyProtection="1">
      <alignment horizontal="center" vertical="center"/>
      <protection locked="0"/>
    </xf>
    <xf numFmtId="0" fontId="0" fillId="25" borderId="18" xfId="0" applyFill="1" applyBorder="1" applyAlignment="1" applyProtection="1">
      <alignment horizontal="center" vertical="center"/>
      <protection locked="0"/>
    </xf>
    <xf numFmtId="0" fontId="0" fillId="25" borderId="19" xfId="0" applyFill="1" applyBorder="1" applyAlignment="1" applyProtection="1">
      <alignment horizontal="center" vertical="center"/>
      <protection locked="0"/>
    </xf>
    <xf numFmtId="0" fontId="0" fillId="25" borderId="1" xfId="0" applyFill="1" applyBorder="1" applyAlignment="1" applyProtection="1">
      <alignment horizontal="center" vertical="center" wrapText="1"/>
      <protection locked="0"/>
    </xf>
    <xf numFmtId="0" fontId="7" fillId="0" borderId="4"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7" fillId="25" borderId="4" xfId="0" applyFont="1" applyFill="1" applyBorder="1" applyAlignment="1" applyProtection="1">
      <alignment horizontal="center"/>
      <protection locked="0"/>
    </xf>
    <xf numFmtId="0" fontId="50" fillId="25" borderId="1" xfId="0" applyFont="1" applyFill="1" applyBorder="1" applyAlignment="1" applyProtection="1">
      <alignment horizontal="center" vertical="center" wrapText="1"/>
      <protection locked="0"/>
    </xf>
    <xf numFmtId="0" fontId="50" fillId="25" borderId="1" xfId="0" applyFont="1" applyFill="1" applyBorder="1" applyAlignment="1" applyProtection="1">
      <alignment horizontal="center" vertical="center"/>
      <protection locked="0"/>
    </xf>
    <xf numFmtId="0" fontId="0" fillId="25" borderId="1" xfId="0" applyFill="1" applyBorder="1" applyAlignment="1" applyProtection="1">
      <alignment horizontal="center" vertical="center"/>
      <protection locked="0"/>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6" fillId="25" borderId="0" xfId="0" applyFont="1" applyFill="1" applyAlignment="1" applyProtection="1">
      <alignment horizontal="center" vertical="center"/>
      <protection locked="0"/>
    </xf>
    <xf numFmtId="0" fontId="6" fillId="0" borderId="0" xfId="0" applyFont="1" applyAlignment="1">
      <alignment horizontal="center" vertical="center"/>
    </xf>
    <xf numFmtId="0" fontId="7" fillId="0" borderId="0" xfId="0" applyFont="1" applyAlignment="1">
      <alignment horizontal="center"/>
    </xf>
    <xf numFmtId="0" fontId="7" fillId="25" borderId="0" xfId="0" applyFont="1" applyFill="1" applyAlignment="1" applyProtection="1">
      <alignment horizontal="center"/>
      <protection locked="0"/>
    </xf>
    <xf numFmtId="0" fontId="0" fillId="25" borderId="1" xfId="0" applyFill="1" applyBorder="1" applyAlignment="1" applyProtection="1">
      <alignment horizontal="right" vertical="center"/>
      <protection locked="0"/>
    </xf>
    <xf numFmtId="0" fontId="0" fillId="25" borderId="1" xfId="0" applyFill="1" applyBorder="1" applyAlignment="1" applyProtection="1">
      <alignment horizontal="right" vertical="center" wrapText="1"/>
      <protection locked="0"/>
    </xf>
    <xf numFmtId="0" fontId="0" fillId="0" borderId="1" xfId="0" applyBorder="1" applyAlignment="1">
      <alignment horizontal="right" vertical="center"/>
    </xf>
    <xf numFmtId="0" fontId="0" fillId="12" borderId="5" xfId="0" applyFill="1" applyBorder="1" applyAlignment="1">
      <alignment horizontal="center" vertical="center"/>
    </xf>
    <xf numFmtId="0" fontId="0" fillId="12" borderId="6" xfId="0" applyFill="1" applyBorder="1" applyAlignment="1">
      <alignment horizontal="center" vertical="center"/>
    </xf>
    <xf numFmtId="168" fontId="0" fillId="12" borderId="5" xfId="0" applyNumberFormat="1" applyFill="1" applyBorder="1" applyAlignment="1">
      <alignment horizontal="center" vertical="center"/>
    </xf>
    <xf numFmtId="168" fontId="0" fillId="12" borderId="6" xfId="0" applyNumberFormat="1" applyFill="1" applyBorder="1" applyAlignment="1">
      <alignment horizontal="center" vertical="center"/>
    </xf>
    <xf numFmtId="168" fontId="0" fillId="12" borderId="7" xfId="0" applyNumberFormat="1" applyFill="1" applyBorder="1" applyAlignment="1">
      <alignment horizontal="center" vertical="center"/>
    </xf>
    <xf numFmtId="0" fontId="50" fillId="0" borderId="1" xfId="0" applyFont="1" applyBorder="1" applyAlignment="1">
      <alignment horizontal="center" vertical="center" wrapText="1"/>
    </xf>
    <xf numFmtId="0" fontId="50" fillId="0" borderId="1" xfId="0" applyFont="1" applyBorder="1" applyAlignment="1">
      <alignment horizontal="center" vertical="center"/>
    </xf>
    <xf numFmtId="0" fontId="54" fillId="0" borderId="9" xfId="0" applyFont="1" applyBorder="1" applyAlignment="1">
      <alignment horizontal="right"/>
    </xf>
    <xf numFmtId="0" fontId="54" fillId="25" borderId="9" xfId="0" applyFont="1" applyFill="1" applyBorder="1" applyAlignment="1">
      <alignment horizontal="right"/>
    </xf>
    <xf numFmtId="0" fontId="0" fillId="25" borderId="1" xfId="0" applyFill="1" applyBorder="1" applyAlignment="1" applyProtection="1">
      <alignment horizontal="center"/>
      <protection locked="0"/>
    </xf>
    <xf numFmtId="0" fontId="0" fillId="25" borderId="5" xfId="0" applyFill="1" applyBorder="1" applyAlignment="1" applyProtection="1">
      <alignment horizontal="center" vertical="center" wrapText="1"/>
      <protection locked="0"/>
    </xf>
    <xf numFmtId="0" fontId="0" fillId="25" borderId="7" xfId="0" applyFill="1" applyBorder="1" applyAlignment="1" applyProtection="1">
      <alignment horizontal="center" vertical="center" wrapText="1"/>
      <protection locked="0"/>
    </xf>
    <xf numFmtId="0" fontId="0" fillId="26" borderId="5" xfId="0" applyFill="1" applyBorder="1" applyAlignment="1" applyProtection="1">
      <alignment horizontal="center" vertical="center"/>
      <protection locked="0"/>
    </xf>
    <xf numFmtId="0" fontId="0" fillId="26" borderId="6" xfId="0" applyFill="1" applyBorder="1" applyAlignment="1" applyProtection="1">
      <alignment horizontal="center" vertical="center"/>
      <protection locked="0"/>
    </xf>
    <xf numFmtId="0" fontId="0" fillId="26" borderId="7" xfId="0" applyFill="1" applyBorder="1" applyAlignment="1" applyProtection="1">
      <alignment horizontal="center" vertical="center"/>
      <protection locked="0"/>
    </xf>
    <xf numFmtId="0" fontId="0" fillId="26" borderId="5" xfId="0" applyFill="1" applyBorder="1" applyAlignment="1" applyProtection="1">
      <alignment horizontal="right" vertical="center"/>
      <protection locked="0"/>
    </xf>
    <xf numFmtId="0" fontId="0" fillId="26" borderId="7" xfId="0" applyFill="1" applyBorder="1" applyAlignment="1" applyProtection="1">
      <alignment horizontal="right" vertical="center"/>
      <protection locked="0"/>
    </xf>
    <xf numFmtId="0" fontId="0" fillId="26" borderId="1" xfId="0" applyFill="1" applyBorder="1" applyAlignment="1" applyProtection="1">
      <alignment horizontal="center" vertical="center"/>
      <protection locked="0"/>
    </xf>
    <xf numFmtId="0" fontId="16" fillId="25" borderId="0" xfId="0" applyFont="1" applyFill="1" applyAlignment="1" applyProtection="1">
      <alignment horizontal="center"/>
      <protection locked="0"/>
    </xf>
  </cellXfs>
  <cellStyles count="2">
    <cellStyle name="Lien hypertexte" xfId="1" builtinId="8"/>
    <cellStyle name="Normal" xfId="0" builtinId="0"/>
  </cellStyles>
  <dxfs count="0"/>
  <tableStyles count="0" defaultTableStyle="TableStyleMedium2" defaultPivotStyle="PivotStyleLight16"/>
  <colors>
    <mruColors>
      <color rgb="FFFFCCFF"/>
      <color rgb="FFCC99FF"/>
      <color rgb="FFFF99FF"/>
      <color rgb="FF99FFCC"/>
      <color rgb="FFEAEAEA"/>
      <color rgb="FFA50021"/>
      <color rgb="FFFF6600"/>
      <color rgb="FF00FF00"/>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image" Target="../media/image5.jpg"/><Relationship Id="rId2" Type="http://schemas.openxmlformats.org/officeDocument/2006/relationships/image" Target="../media/image4.jpg"/><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0</xdr:col>
      <xdr:colOff>609600</xdr:colOff>
      <xdr:row>0</xdr:row>
      <xdr:rowOff>19050</xdr:rowOff>
    </xdr:from>
    <xdr:to>
      <xdr:col>1</xdr:col>
      <xdr:colOff>124632</xdr:colOff>
      <xdr:row>1</xdr:row>
      <xdr:rowOff>179025</xdr:rowOff>
    </xdr:to>
    <xdr:pic>
      <xdr:nvPicPr>
        <xdr:cNvPr id="3" name="Image 2">
          <a:extLst>
            <a:ext uri="{FF2B5EF4-FFF2-40B4-BE49-F238E27FC236}">
              <a16:creationId xmlns:a16="http://schemas.microsoft.com/office/drawing/2014/main" id="{E31ADE2F-68C7-4FDE-BC11-742CA2F021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9050"/>
          <a:ext cx="277032" cy="360000"/>
        </a:xfrm>
        <a:prstGeom prst="rect">
          <a:avLst/>
        </a:prstGeom>
      </xdr:spPr>
    </xdr:pic>
    <xdr:clientData/>
  </xdr:twoCellAnchor>
  <xdr:twoCellAnchor editAs="oneCell">
    <xdr:from>
      <xdr:col>2</xdr:col>
      <xdr:colOff>619125</xdr:colOff>
      <xdr:row>0</xdr:row>
      <xdr:rowOff>0</xdr:rowOff>
    </xdr:from>
    <xdr:to>
      <xdr:col>3</xdr:col>
      <xdr:colOff>111956</xdr:colOff>
      <xdr:row>1</xdr:row>
      <xdr:rowOff>159975</xdr:rowOff>
    </xdr:to>
    <xdr:pic>
      <xdr:nvPicPr>
        <xdr:cNvPr id="5" name="Image 4">
          <a:extLst>
            <a:ext uri="{FF2B5EF4-FFF2-40B4-BE49-F238E27FC236}">
              <a16:creationId xmlns:a16="http://schemas.microsoft.com/office/drawing/2014/main" id="{5305A1B3-0422-4089-BD36-C36B0D536BD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00775" y="0"/>
          <a:ext cx="254831" cy="36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66675</xdr:colOff>
      <xdr:row>0</xdr:row>
      <xdr:rowOff>19050</xdr:rowOff>
    </xdr:from>
    <xdr:to>
      <xdr:col>8</xdr:col>
      <xdr:colOff>142875</xdr:colOff>
      <xdr:row>4</xdr:row>
      <xdr:rowOff>257175</xdr:rowOff>
    </xdr:to>
    <xdr:sp macro="" textlink="">
      <xdr:nvSpPr>
        <xdr:cNvPr id="2" name="Accolade ouvrante 1">
          <a:extLst>
            <a:ext uri="{FF2B5EF4-FFF2-40B4-BE49-F238E27FC236}">
              <a16:creationId xmlns:a16="http://schemas.microsoft.com/office/drawing/2014/main" id="{124EE657-41DB-4228-B520-2F43D5C75603}"/>
            </a:ext>
          </a:extLst>
        </xdr:cNvPr>
        <xdr:cNvSpPr/>
      </xdr:nvSpPr>
      <xdr:spPr>
        <a:xfrm>
          <a:off x="4914900" y="19050"/>
          <a:ext cx="76200" cy="1466850"/>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10</xdr:col>
      <xdr:colOff>390525</xdr:colOff>
      <xdr:row>5</xdr:row>
      <xdr:rowOff>171450</xdr:rowOff>
    </xdr:from>
    <xdr:to>
      <xdr:col>15</xdr:col>
      <xdr:colOff>1123950</xdr:colOff>
      <xdr:row>7</xdr:row>
      <xdr:rowOff>180975</xdr:rowOff>
    </xdr:to>
    <xdr:sp macro="" textlink="">
      <xdr:nvSpPr>
        <xdr:cNvPr id="3" name="ZoneTexte 2">
          <a:extLst>
            <a:ext uri="{FF2B5EF4-FFF2-40B4-BE49-F238E27FC236}">
              <a16:creationId xmlns:a16="http://schemas.microsoft.com/office/drawing/2014/main" id="{4B639F0B-048D-4F6B-AEAF-99CA4E0A37BD}"/>
            </a:ext>
          </a:extLst>
        </xdr:cNvPr>
        <xdr:cNvSpPr txBox="1"/>
      </xdr:nvSpPr>
      <xdr:spPr>
        <a:xfrm>
          <a:off x="7334250" y="1866900"/>
          <a:ext cx="6724650" cy="485775"/>
        </a:xfrm>
        <a:prstGeom prst="rect">
          <a:avLst/>
        </a:prstGeom>
        <a:solidFill>
          <a:schemeClr val="bg1"/>
        </a:solidFill>
        <a:ln w="222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t>A moins qu'un classement n'intervienne en cours d'année ou arrive à terme en cours d'année, vous n'utiliserez </a:t>
          </a:r>
          <a:r>
            <a:rPr lang="fr-FR" sz="1100" b="1"/>
            <a:t>QUE</a:t>
          </a:r>
          <a:r>
            <a:rPr lang="fr-FR" sz="1100"/>
            <a:t> les colonnes vertes </a:t>
          </a:r>
          <a:r>
            <a:rPr lang="fr-FR" sz="1100" b="1"/>
            <a:t>OU</a:t>
          </a:r>
          <a:r>
            <a:rPr lang="fr-FR" sz="1100"/>
            <a:t> les colonnes oranges</a:t>
          </a:r>
        </a:p>
      </xdr:txBody>
    </xdr:sp>
    <xdr:clientData/>
  </xdr:twoCellAnchor>
  <xdr:twoCellAnchor>
    <xdr:from>
      <xdr:col>17</xdr:col>
      <xdr:colOff>866775</xdr:colOff>
      <xdr:row>34</xdr:row>
      <xdr:rowOff>314325</xdr:rowOff>
    </xdr:from>
    <xdr:to>
      <xdr:col>18</xdr:col>
      <xdr:colOff>123825</xdr:colOff>
      <xdr:row>36</xdr:row>
      <xdr:rowOff>0</xdr:rowOff>
    </xdr:to>
    <xdr:sp macro="" textlink="">
      <xdr:nvSpPr>
        <xdr:cNvPr id="4" name="Flèche : bas 3">
          <a:extLst>
            <a:ext uri="{FF2B5EF4-FFF2-40B4-BE49-F238E27FC236}">
              <a16:creationId xmlns:a16="http://schemas.microsoft.com/office/drawing/2014/main" id="{BAD3ED4C-27C6-49E4-A036-95322DAA026D}"/>
            </a:ext>
          </a:extLst>
        </xdr:cNvPr>
        <xdr:cNvSpPr/>
      </xdr:nvSpPr>
      <xdr:spPr>
        <a:xfrm>
          <a:off x="15706725" y="1246822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66675</xdr:colOff>
      <xdr:row>38</xdr:row>
      <xdr:rowOff>19050</xdr:rowOff>
    </xdr:from>
    <xdr:to>
      <xdr:col>8</xdr:col>
      <xdr:colOff>142875</xdr:colOff>
      <xdr:row>42</xdr:row>
      <xdr:rowOff>257175</xdr:rowOff>
    </xdr:to>
    <xdr:sp macro="" textlink="">
      <xdr:nvSpPr>
        <xdr:cNvPr id="5" name="Accolade ouvrante 4">
          <a:extLst>
            <a:ext uri="{FF2B5EF4-FFF2-40B4-BE49-F238E27FC236}">
              <a16:creationId xmlns:a16="http://schemas.microsoft.com/office/drawing/2014/main" id="{B7DE585B-88CC-4135-9649-A4F2712AA6D1}"/>
            </a:ext>
          </a:extLst>
        </xdr:cNvPr>
        <xdr:cNvSpPr/>
      </xdr:nvSpPr>
      <xdr:spPr>
        <a:xfrm>
          <a:off x="4914900" y="19050"/>
          <a:ext cx="76200" cy="1466850"/>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8</xdr:col>
      <xdr:colOff>0</xdr:colOff>
      <xdr:row>43</xdr:row>
      <xdr:rowOff>171450</xdr:rowOff>
    </xdr:from>
    <xdr:to>
      <xdr:col>13</xdr:col>
      <xdr:colOff>409575</xdr:colOff>
      <xdr:row>45</xdr:row>
      <xdr:rowOff>228600</xdr:rowOff>
    </xdr:to>
    <xdr:sp macro="" textlink="">
      <xdr:nvSpPr>
        <xdr:cNvPr id="6" name="ZoneTexte 5">
          <a:extLst>
            <a:ext uri="{FF2B5EF4-FFF2-40B4-BE49-F238E27FC236}">
              <a16:creationId xmlns:a16="http://schemas.microsoft.com/office/drawing/2014/main" id="{2185F4B4-ADE0-460F-85F8-519AFEABD3E8}"/>
            </a:ext>
          </a:extLst>
        </xdr:cNvPr>
        <xdr:cNvSpPr txBox="1"/>
      </xdr:nvSpPr>
      <xdr:spPr>
        <a:xfrm>
          <a:off x="4848225" y="1666875"/>
          <a:ext cx="5029200"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t>A moins qu'un classement n'intervienne en cours d'année ou arrive à terme en cours d'année, vous n'utiliserez </a:t>
          </a:r>
          <a:r>
            <a:rPr lang="fr-FR" sz="1100" b="1"/>
            <a:t>QUE</a:t>
          </a:r>
          <a:r>
            <a:rPr lang="fr-FR" sz="1100"/>
            <a:t> les colonnes vertes ou les colonnes oranges</a:t>
          </a:r>
        </a:p>
      </xdr:txBody>
    </xdr:sp>
    <xdr:clientData/>
  </xdr:twoCellAnchor>
  <xdr:twoCellAnchor>
    <xdr:from>
      <xdr:col>17</xdr:col>
      <xdr:colOff>866775</xdr:colOff>
      <xdr:row>73</xdr:row>
      <xdr:rowOff>314325</xdr:rowOff>
    </xdr:from>
    <xdr:to>
      <xdr:col>18</xdr:col>
      <xdr:colOff>123825</xdr:colOff>
      <xdr:row>75</xdr:row>
      <xdr:rowOff>0</xdr:rowOff>
    </xdr:to>
    <xdr:sp macro="" textlink="">
      <xdr:nvSpPr>
        <xdr:cNvPr id="7" name="Flèche : bas 6">
          <a:extLst>
            <a:ext uri="{FF2B5EF4-FFF2-40B4-BE49-F238E27FC236}">
              <a16:creationId xmlns:a16="http://schemas.microsoft.com/office/drawing/2014/main" id="{7676FB55-918B-4219-82E2-48DBA0971F2B}"/>
            </a:ext>
          </a:extLst>
        </xdr:cNvPr>
        <xdr:cNvSpPr/>
      </xdr:nvSpPr>
      <xdr:spPr>
        <a:xfrm>
          <a:off x="15706725" y="1246822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66675</xdr:colOff>
      <xdr:row>77</xdr:row>
      <xdr:rowOff>19050</xdr:rowOff>
    </xdr:from>
    <xdr:to>
      <xdr:col>8</xdr:col>
      <xdr:colOff>142875</xdr:colOff>
      <xdr:row>81</xdr:row>
      <xdr:rowOff>257175</xdr:rowOff>
    </xdr:to>
    <xdr:sp macro="" textlink="">
      <xdr:nvSpPr>
        <xdr:cNvPr id="8" name="Accolade ouvrante 7">
          <a:extLst>
            <a:ext uri="{FF2B5EF4-FFF2-40B4-BE49-F238E27FC236}">
              <a16:creationId xmlns:a16="http://schemas.microsoft.com/office/drawing/2014/main" id="{131A58F2-4E89-43ED-A8A3-08D3E9BE1C78}"/>
            </a:ext>
          </a:extLst>
        </xdr:cNvPr>
        <xdr:cNvSpPr/>
      </xdr:nvSpPr>
      <xdr:spPr>
        <a:xfrm>
          <a:off x="4914900" y="13315950"/>
          <a:ext cx="76200" cy="1476375"/>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8</xdr:col>
      <xdr:colOff>0</xdr:colOff>
      <xdr:row>82</xdr:row>
      <xdr:rowOff>171450</xdr:rowOff>
    </xdr:from>
    <xdr:to>
      <xdr:col>13</xdr:col>
      <xdr:colOff>409575</xdr:colOff>
      <xdr:row>84</xdr:row>
      <xdr:rowOff>228600</xdr:rowOff>
    </xdr:to>
    <xdr:sp macro="" textlink="">
      <xdr:nvSpPr>
        <xdr:cNvPr id="9" name="ZoneTexte 8">
          <a:extLst>
            <a:ext uri="{FF2B5EF4-FFF2-40B4-BE49-F238E27FC236}">
              <a16:creationId xmlns:a16="http://schemas.microsoft.com/office/drawing/2014/main" id="{7280B2D0-08BD-46C6-BCE1-EC9695E27B83}"/>
            </a:ext>
          </a:extLst>
        </xdr:cNvPr>
        <xdr:cNvSpPr txBox="1"/>
      </xdr:nvSpPr>
      <xdr:spPr>
        <a:xfrm>
          <a:off x="4848225" y="14973300"/>
          <a:ext cx="5029200"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t>A moins qu'un classement n'intervienne en cours d'année ou arrive à terme en cours d'année, vous n'utiliserez </a:t>
          </a:r>
          <a:r>
            <a:rPr lang="fr-FR" sz="1100" b="1"/>
            <a:t>QUE</a:t>
          </a:r>
          <a:r>
            <a:rPr lang="fr-FR" sz="1100"/>
            <a:t> les colonnes vertes ou les colonnes oranges</a:t>
          </a:r>
        </a:p>
      </xdr:txBody>
    </xdr:sp>
    <xdr:clientData/>
  </xdr:twoCellAnchor>
  <xdr:twoCellAnchor>
    <xdr:from>
      <xdr:col>17</xdr:col>
      <xdr:colOff>866775</xdr:colOff>
      <xdr:row>112</xdr:row>
      <xdr:rowOff>314325</xdr:rowOff>
    </xdr:from>
    <xdr:to>
      <xdr:col>18</xdr:col>
      <xdr:colOff>123825</xdr:colOff>
      <xdr:row>114</xdr:row>
      <xdr:rowOff>0</xdr:rowOff>
    </xdr:to>
    <xdr:sp macro="" textlink="">
      <xdr:nvSpPr>
        <xdr:cNvPr id="10" name="Flèche : bas 9">
          <a:extLst>
            <a:ext uri="{FF2B5EF4-FFF2-40B4-BE49-F238E27FC236}">
              <a16:creationId xmlns:a16="http://schemas.microsoft.com/office/drawing/2014/main" id="{F89DF780-F2F7-4F77-B24C-F6B3B077B6CA}"/>
            </a:ext>
          </a:extLst>
        </xdr:cNvPr>
        <xdr:cNvSpPr/>
      </xdr:nvSpPr>
      <xdr:spPr>
        <a:xfrm>
          <a:off x="15706725" y="25679400"/>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66675</xdr:colOff>
      <xdr:row>116</xdr:row>
      <xdr:rowOff>19050</xdr:rowOff>
    </xdr:from>
    <xdr:to>
      <xdr:col>8</xdr:col>
      <xdr:colOff>142875</xdr:colOff>
      <xdr:row>120</xdr:row>
      <xdr:rowOff>257175</xdr:rowOff>
    </xdr:to>
    <xdr:sp macro="" textlink="">
      <xdr:nvSpPr>
        <xdr:cNvPr id="11" name="Accolade ouvrante 10">
          <a:extLst>
            <a:ext uri="{FF2B5EF4-FFF2-40B4-BE49-F238E27FC236}">
              <a16:creationId xmlns:a16="http://schemas.microsoft.com/office/drawing/2014/main" id="{02C97A9F-9C4B-4943-A00A-88B84DB5DCBF}"/>
            </a:ext>
          </a:extLst>
        </xdr:cNvPr>
        <xdr:cNvSpPr/>
      </xdr:nvSpPr>
      <xdr:spPr>
        <a:xfrm>
          <a:off x="4914900" y="26527125"/>
          <a:ext cx="76200" cy="1476375"/>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8</xdr:col>
      <xdr:colOff>0</xdr:colOff>
      <xdr:row>121</xdr:row>
      <xdr:rowOff>171450</xdr:rowOff>
    </xdr:from>
    <xdr:to>
      <xdr:col>13</xdr:col>
      <xdr:colOff>409575</xdr:colOff>
      <xdr:row>123</xdr:row>
      <xdr:rowOff>228600</xdr:rowOff>
    </xdr:to>
    <xdr:sp macro="" textlink="">
      <xdr:nvSpPr>
        <xdr:cNvPr id="12" name="ZoneTexte 11">
          <a:extLst>
            <a:ext uri="{FF2B5EF4-FFF2-40B4-BE49-F238E27FC236}">
              <a16:creationId xmlns:a16="http://schemas.microsoft.com/office/drawing/2014/main" id="{7DDCF49A-9873-434D-84A3-579F689E2189}"/>
            </a:ext>
          </a:extLst>
        </xdr:cNvPr>
        <xdr:cNvSpPr txBox="1"/>
      </xdr:nvSpPr>
      <xdr:spPr>
        <a:xfrm>
          <a:off x="4848225" y="28184475"/>
          <a:ext cx="5029200"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t>A moins qu'un classement n'intervienne en cours d'année ou arrive à terme en cours d'année, vous n'utiliserez </a:t>
          </a:r>
          <a:r>
            <a:rPr lang="fr-FR" sz="1100" b="1"/>
            <a:t>QUE</a:t>
          </a:r>
          <a:r>
            <a:rPr lang="fr-FR" sz="1100"/>
            <a:t> les colonnes vertes ou les colonnes oranges</a:t>
          </a:r>
        </a:p>
      </xdr:txBody>
    </xdr:sp>
    <xdr:clientData/>
  </xdr:twoCellAnchor>
  <xdr:twoCellAnchor>
    <xdr:from>
      <xdr:col>17</xdr:col>
      <xdr:colOff>866775</xdr:colOff>
      <xdr:row>151</xdr:row>
      <xdr:rowOff>314325</xdr:rowOff>
    </xdr:from>
    <xdr:to>
      <xdr:col>18</xdr:col>
      <xdr:colOff>123825</xdr:colOff>
      <xdr:row>153</xdr:row>
      <xdr:rowOff>0</xdr:rowOff>
    </xdr:to>
    <xdr:sp macro="" textlink="">
      <xdr:nvSpPr>
        <xdr:cNvPr id="13" name="Flèche : bas 12">
          <a:extLst>
            <a:ext uri="{FF2B5EF4-FFF2-40B4-BE49-F238E27FC236}">
              <a16:creationId xmlns:a16="http://schemas.microsoft.com/office/drawing/2014/main" id="{7B48AAE6-CE80-41D0-9B71-EF2FA689CC7A}"/>
            </a:ext>
          </a:extLst>
        </xdr:cNvPr>
        <xdr:cNvSpPr/>
      </xdr:nvSpPr>
      <xdr:spPr>
        <a:xfrm>
          <a:off x="15706725" y="388905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73</xdr:row>
      <xdr:rowOff>314325</xdr:rowOff>
    </xdr:from>
    <xdr:to>
      <xdr:col>18</xdr:col>
      <xdr:colOff>123825</xdr:colOff>
      <xdr:row>75</xdr:row>
      <xdr:rowOff>0</xdr:rowOff>
    </xdr:to>
    <xdr:sp macro="" textlink="">
      <xdr:nvSpPr>
        <xdr:cNvPr id="14" name="Flèche : bas 13">
          <a:extLst>
            <a:ext uri="{FF2B5EF4-FFF2-40B4-BE49-F238E27FC236}">
              <a16:creationId xmlns:a16="http://schemas.microsoft.com/office/drawing/2014/main" id="{4C2FACCB-A625-4717-B27D-CAE1780850F9}"/>
            </a:ext>
          </a:extLst>
        </xdr:cNvPr>
        <xdr:cNvSpPr/>
      </xdr:nvSpPr>
      <xdr:spPr>
        <a:xfrm>
          <a:off x="16525875" y="12439650"/>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112</xdr:row>
      <xdr:rowOff>314325</xdr:rowOff>
    </xdr:from>
    <xdr:to>
      <xdr:col>18</xdr:col>
      <xdr:colOff>123825</xdr:colOff>
      <xdr:row>114</xdr:row>
      <xdr:rowOff>0</xdr:rowOff>
    </xdr:to>
    <xdr:sp macro="" textlink="">
      <xdr:nvSpPr>
        <xdr:cNvPr id="15" name="Flèche : bas 14">
          <a:extLst>
            <a:ext uri="{FF2B5EF4-FFF2-40B4-BE49-F238E27FC236}">
              <a16:creationId xmlns:a16="http://schemas.microsoft.com/office/drawing/2014/main" id="{5438E4BB-F00D-407D-AA3B-5037542F931C}"/>
            </a:ext>
          </a:extLst>
        </xdr:cNvPr>
        <xdr:cNvSpPr/>
      </xdr:nvSpPr>
      <xdr:spPr>
        <a:xfrm>
          <a:off x="16525875" y="257841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112</xdr:row>
      <xdr:rowOff>314325</xdr:rowOff>
    </xdr:from>
    <xdr:to>
      <xdr:col>18</xdr:col>
      <xdr:colOff>123825</xdr:colOff>
      <xdr:row>114</xdr:row>
      <xdr:rowOff>0</xdr:rowOff>
    </xdr:to>
    <xdr:sp macro="" textlink="">
      <xdr:nvSpPr>
        <xdr:cNvPr id="16" name="Flèche : bas 15">
          <a:extLst>
            <a:ext uri="{FF2B5EF4-FFF2-40B4-BE49-F238E27FC236}">
              <a16:creationId xmlns:a16="http://schemas.microsoft.com/office/drawing/2014/main" id="{CAB90EC0-729F-40CF-AF4F-06BD864866B9}"/>
            </a:ext>
          </a:extLst>
        </xdr:cNvPr>
        <xdr:cNvSpPr/>
      </xdr:nvSpPr>
      <xdr:spPr>
        <a:xfrm>
          <a:off x="16525875" y="257841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151</xdr:row>
      <xdr:rowOff>314325</xdr:rowOff>
    </xdr:from>
    <xdr:to>
      <xdr:col>18</xdr:col>
      <xdr:colOff>123825</xdr:colOff>
      <xdr:row>153</xdr:row>
      <xdr:rowOff>0</xdr:rowOff>
    </xdr:to>
    <xdr:sp macro="" textlink="">
      <xdr:nvSpPr>
        <xdr:cNvPr id="17" name="Flèche : bas 16">
          <a:extLst>
            <a:ext uri="{FF2B5EF4-FFF2-40B4-BE49-F238E27FC236}">
              <a16:creationId xmlns:a16="http://schemas.microsoft.com/office/drawing/2014/main" id="{849D183E-B36E-4298-A661-1445C2820E31}"/>
            </a:ext>
          </a:extLst>
        </xdr:cNvPr>
        <xdr:cNvSpPr/>
      </xdr:nvSpPr>
      <xdr:spPr>
        <a:xfrm>
          <a:off x="16525875" y="39166800"/>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151</xdr:row>
      <xdr:rowOff>314325</xdr:rowOff>
    </xdr:from>
    <xdr:to>
      <xdr:col>18</xdr:col>
      <xdr:colOff>123825</xdr:colOff>
      <xdr:row>153</xdr:row>
      <xdr:rowOff>0</xdr:rowOff>
    </xdr:to>
    <xdr:sp macro="" textlink="">
      <xdr:nvSpPr>
        <xdr:cNvPr id="18" name="Flèche : bas 17">
          <a:extLst>
            <a:ext uri="{FF2B5EF4-FFF2-40B4-BE49-F238E27FC236}">
              <a16:creationId xmlns:a16="http://schemas.microsoft.com/office/drawing/2014/main" id="{A3EBED1E-D36B-4D9A-B54F-2EB20D40E6B4}"/>
            </a:ext>
          </a:extLst>
        </xdr:cNvPr>
        <xdr:cNvSpPr/>
      </xdr:nvSpPr>
      <xdr:spPr>
        <a:xfrm>
          <a:off x="16525875" y="39166800"/>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151</xdr:row>
      <xdr:rowOff>314325</xdr:rowOff>
    </xdr:from>
    <xdr:to>
      <xdr:col>18</xdr:col>
      <xdr:colOff>123825</xdr:colOff>
      <xdr:row>153</xdr:row>
      <xdr:rowOff>0</xdr:rowOff>
    </xdr:to>
    <xdr:sp macro="" textlink="">
      <xdr:nvSpPr>
        <xdr:cNvPr id="19" name="Flèche : bas 18">
          <a:extLst>
            <a:ext uri="{FF2B5EF4-FFF2-40B4-BE49-F238E27FC236}">
              <a16:creationId xmlns:a16="http://schemas.microsoft.com/office/drawing/2014/main" id="{9FFA1970-38A1-443E-A858-19607AC0E7A7}"/>
            </a:ext>
          </a:extLst>
        </xdr:cNvPr>
        <xdr:cNvSpPr/>
      </xdr:nvSpPr>
      <xdr:spPr>
        <a:xfrm>
          <a:off x="16525875" y="39166800"/>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66675</xdr:colOff>
      <xdr:row>161</xdr:row>
      <xdr:rowOff>19050</xdr:rowOff>
    </xdr:from>
    <xdr:to>
      <xdr:col>8</xdr:col>
      <xdr:colOff>142875</xdr:colOff>
      <xdr:row>165</xdr:row>
      <xdr:rowOff>257175</xdr:rowOff>
    </xdr:to>
    <xdr:sp macro="" textlink="">
      <xdr:nvSpPr>
        <xdr:cNvPr id="20" name="Accolade ouvrante 19">
          <a:extLst>
            <a:ext uri="{FF2B5EF4-FFF2-40B4-BE49-F238E27FC236}">
              <a16:creationId xmlns:a16="http://schemas.microsoft.com/office/drawing/2014/main" id="{AEFB5D57-E27B-4D2D-BC42-9CC0DF6F5DF4}"/>
            </a:ext>
          </a:extLst>
        </xdr:cNvPr>
        <xdr:cNvSpPr/>
      </xdr:nvSpPr>
      <xdr:spPr>
        <a:xfrm>
          <a:off x="6829425" y="40128825"/>
          <a:ext cx="76200" cy="1476375"/>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8</xdr:col>
      <xdr:colOff>0</xdr:colOff>
      <xdr:row>166</xdr:row>
      <xdr:rowOff>171450</xdr:rowOff>
    </xdr:from>
    <xdr:to>
      <xdr:col>13</xdr:col>
      <xdr:colOff>409575</xdr:colOff>
      <xdr:row>168</xdr:row>
      <xdr:rowOff>228600</xdr:rowOff>
    </xdr:to>
    <xdr:sp macro="" textlink="">
      <xdr:nvSpPr>
        <xdr:cNvPr id="21" name="ZoneTexte 20">
          <a:extLst>
            <a:ext uri="{FF2B5EF4-FFF2-40B4-BE49-F238E27FC236}">
              <a16:creationId xmlns:a16="http://schemas.microsoft.com/office/drawing/2014/main" id="{C6EEA2E4-40F5-457A-85C1-47A3365195DC}"/>
            </a:ext>
          </a:extLst>
        </xdr:cNvPr>
        <xdr:cNvSpPr txBox="1"/>
      </xdr:nvSpPr>
      <xdr:spPr>
        <a:xfrm>
          <a:off x="6762750" y="41786175"/>
          <a:ext cx="5038725"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t>A moins qu'un classement n'intervienne en cours d'année ou arrive à terme en cours d'année, vous n'utiliserez </a:t>
          </a:r>
          <a:r>
            <a:rPr lang="fr-FR" sz="1100" b="1"/>
            <a:t>QUE</a:t>
          </a:r>
          <a:r>
            <a:rPr lang="fr-FR" sz="1100"/>
            <a:t> les colonnes vertes ou les colonnes oranges</a:t>
          </a:r>
        </a:p>
      </xdr:txBody>
    </xdr:sp>
    <xdr:clientData/>
  </xdr:twoCellAnchor>
  <xdr:twoCellAnchor>
    <xdr:from>
      <xdr:col>17</xdr:col>
      <xdr:colOff>866775</xdr:colOff>
      <xdr:row>196</xdr:row>
      <xdr:rowOff>314325</xdr:rowOff>
    </xdr:from>
    <xdr:to>
      <xdr:col>18</xdr:col>
      <xdr:colOff>123825</xdr:colOff>
      <xdr:row>198</xdr:row>
      <xdr:rowOff>0</xdr:rowOff>
    </xdr:to>
    <xdr:sp macro="" textlink="">
      <xdr:nvSpPr>
        <xdr:cNvPr id="22" name="Flèche : bas 21">
          <a:extLst>
            <a:ext uri="{FF2B5EF4-FFF2-40B4-BE49-F238E27FC236}">
              <a16:creationId xmlns:a16="http://schemas.microsoft.com/office/drawing/2014/main" id="{EB7EC1AA-73BB-4738-AD8A-E08E01BCEAB1}"/>
            </a:ext>
          </a:extLst>
        </xdr:cNvPr>
        <xdr:cNvSpPr/>
      </xdr:nvSpPr>
      <xdr:spPr>
        <a:xfrm>
          <a:off x="16525875" y="525684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196</xdr:row>
      <xdr:rowOff>314325</xdr:rowOff>
    </xdr:from>
    <xdr:to>
      <xdr:col>18</xdr:col>
      <xdr:colOff>123825</xdr:colOff>
      <xdr:row>198</xdr:row>
      <xdr:rowOff>0</xdr:rowOff>
    </xdr:to>
    <xdr:sp macro="" textlink="">
      <xdr:nvSpPr>
        <xdr:cNvPr id="23" name="Flèche : bas 22">
          <a:extLst>
            <a:ext uri="{FF2B5EF4-FFF2-40B4-BE49-F238E27FC236}">
              <a16:creationId xmlns:a16="http://schemas.microsoft.com/office/drawing/2014/main" id="{0271B507-EF6A-4D59-B2EF-D814564BBD73}"/>
            </a:ext>
          </a:extLst>
        </xdr:cNvPr>
        <xdr:cNvSpPr/>
      </xdr:nvSpPr>
      <xdr:spPr>
        <a:xfrm>
          <a:off x="16525875" y="525684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196</xdr:row>
      <xdr:rowOff>314325</xdr:rowOff>
    </xdr:from>
    <xdr:to>
      <xdr:col>18</xdr:col>
      <xdr:colOff>123825</xdr:colOff>
      <xdr:row>198</xdr:row>
      <xdr:rowOff>0</xdr:rowOff>
    </xdr:to>
    <xdr:sp macro="" textlink="">
      <xdr:nvSpPr>
        <xdr:cNvPr id="24" name="Flèche : bas 23">
          <a:extLst>
            <a:ext uri="{FF2B5EF4-FFF2-40B4-BE49-F238E27FC236}">
              <a16:creationId xmlns:a16="http://schemas.microsoft.com/office/drawing/2014/main" id="{0AC80DCF-B99E-470E-BA20-19750B2D93A5}"/>
            </a:ext>
          </a:extLst>
        </xdr:cNvPr>
        <xdr:cNvSpPr/>
      </xdr:nvSpPr>
      <xdr:spPr>
        <a:xfrm>
          <a:off x="16525875" y="525684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196</xdr:row>
      <xdr:rowOff>314325</xdr:rowOff>
    </xdr:from>
    <xdr:to>
      <xdr:col>18</xdr:col>
      <xdr:colOff>123825</xdr:colOff>
      <xdr:row>198</xdr:row>
      <xdr:rowOff>0</xdr:rowOff>
    </xdr:to>
    <xdr:sp macro="" textlink="">
      <xdr:nvSpPr>
        <xdr:cNvPr id="25" name="Flèche : bas 24">
          <a:extLst>
            <a:ext uri="{FF2B5EF4-FFF2-40B4-BE49-F238E27FC236}">
              <a16:creationId xmlns:a16="http://schemas.microsoft.com/office/drawing/2014/main" id="{342516CB-4988-4D0A-A26E-A1552A466F35}"/>
            </a:ext>
          </a:extLst>
        </xdr:cNvPr>
        <xdr:cNvSpPr/>
      </xdr:nvSpPr>
      <xdr:spPr>
        <a:xfrm>
          <a:off x="16525875" y="525684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66675</xdr:colOff>
      <xdr:row>206</xdr:row>
      <xdr:rowOff>19050</xdr:rowOff>
    </xdr:from>
    <xdr:to>
      <xdr:col>8</xdr:col>
      <xdr:colOff>142875</xdr:colOff>
      <xdr:row>210</xdr:row>
      <xdr:rowOff>257175</xdr:rowOff>
    </xdr:to>
    <xdr:sp macro="" textlink="">
      <xdr:nvSpPr>
        <xdr:cNvPr id="26" name="Accolade ouvrante 25">
          <a:extLst>
            <a:ext uri="{FF2B5EF4-FFF2-40B4-BE49-F238E27FC236}">
              <a16:creationId xmlns:a16="http://schemas.microsoft.com/office/drawing/2014/main" id="{11B04012-AF83-4CAF-BB26-D1D2C624B69D}"/>
            </a:ext>
          </a:extLst>
        </xdr:cNvPr>
        <xdr:cNvSpPr/>
      </xdr:nvSpPr>
      <xdr:spPr>
        <a:xfrm>
          <a:off x="6829425" y="54568725"/>
          <a:ext cx="76200" cy="1476375"/>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8</xdr:col>
      <xdr:colOff>0</xdr:colOff>
      <xdr:row>211</xdr:row>
      <xdr:rowOff>171450</xdr:rowOff>
    </xdr:from>
    <xdr:to>
      <xdr:col>13</xdr:col>
      <xdr:colOff>409575</xdr:colOff>
      <xdr:row>213</xdr:row>
      <xdr:rowOff>228600</xdr:rowOff>
    </xdr:to>
    <xdr:sp macro="" textlink="">
      <xdr:nvSpPr>
        <xdr:cNvPr id="27" name="ZoneTexte 26">
          <a:extLst>
            <a:ext uri="{FF2B5EF4-FFF2-40B4-BE49-F238E27FC236}">
              <a16:creationId xmlns:a16="http://schemas.microsoft.com/office/drawing/2014/main" id="{EBF0D86A-03B4-466C-AB80-3B597CC15412}"/>
            </a:ext>
          </a:extLst>
        </xdr:cNvPr>
        <xdr:cNvSpPr txBox="1"/>
      </xdr:nvSpPr>
      <xdr:spPr>
        <a:xfrm>
          <a:off x="6762750" y="56226075"/>
          <a:ext cx="5038725"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t>A moins qu'un classement n'intervienne en cours d'année ou arrive à terme en cours d'année, vous n'utiliserez </a:t>
          </a:r>
          <a:r>
            <a:rPr lang="fr-FR" sz="1100" b="1"/>
            <a:t>QUE</a:t>
          </a:r>
          <a:r>
            <a:rPr lang="fr-FR" sz="1100"/>
            <a:t> les colonnes vertes ou les colonnes oranges</a:t>
          </a:r>
        </a:p>
      </xdr:txBody>
    </xdr:sp>
    <xdr:clientData/>
  </xdr:twoCellAnchor>
  <xdr:twoCellAnchor>
    <xdr:from>
      <xdr:col>17</xdr:col>
      <xdr:colOff>866775</xdr:colOff>
      <xdr:row>241</xdr:row>
      <xdr:rowOff>314325</xdr:rowOff>
    </xdr:from>
    <xdr:to>
      <xdr:col>18</xdr:col>
      <xdr:colOff>123825</xdr:colOff>
      <xdr:row>243</xdr:row>
      <xdr:rowOff>0</xdr:rowOff>
    </xdr:to>
    <xdr:sp macro="" textlink="">
      <xdr:nvSpPr>
        <xdr:cNvPr id="28" name="Flèche : bas 27">
          <a:extLst>
            <a:ext uri="{FF2B5EF4-FFF2-40B4-BE49-F238E27FC236}">
              <a16:creationId xmlns:a16="http://schemas.microsoft.com/office/drawing/2014/main" id="{E2049A6C-DA85-4C45-99F2-FE346E78905C}"/>
            </a:ext>
          </a:extLst>
        </xdr:cNvPr>
        <xdr:cNvSpPr/>
      </xdr:nvSpPr>
      <xdr:spPr>
        <a:xfrm>
          <a:off x="16525875" y="670083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241</xdr:row>
      <xdr:rowOff>314325</xdr:rowOff>
    </xdr:from>
    <xdr:to>
      <xdr:col>18</xdr:col>
      <xdr:colOff>123825</xdr:colOff>
      <xdr:row>243</xdr:row>
      <xdr:rowOff>0</xdr:rowOff>
    </xdr:to>
    <xdr:sp macro="" textlink="">
      <xdr:nvSpPr>
        <xdr:cNvPr id="29" name="Flèche : bas 28">
          <a:extLst>
            <a:ext uri="{FF2B5EF4-FFF2-40B4-BE49-F238E27FC236}">
              <a16:creationId xmlns:a16="http://schemas.microsoft.com/office/drawing/2014/main" id="{ECC56BBD-053F-4CEC-9C73-91ED9437BCE7}"/>
            </a:ext>
          </a:extLst>
        </xdr:cNvPr>
        <xdr:cNvSpPr/>
      </xdr:nvSpPr>
      <xdr:spPr>
        <a:xfrm>
          <a:off x="16525875" y="670083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241</xdr:row>
      <xdr:rowOff>314325</xdr:rowOff>
    </xdr:from>
    <xdr:to>
      <xdr:col>18</xdr:col>
      <xdr:colOff>123825</xdr:colOff>
      <xdr:row>243</xdr:row>
      <xdr:rowOff>0</xdr:rowOff>
    </xdr:to>
    <xdr:sp macro="" textlink="">
      <xdr:nvSpPr>
        <xdr:cNvPr id="30" name="Flèche : bas 29">
          <a:extLst>
            <a:ext uri="{FF2B5EF4-FFF2-40B4-BE49-F238E27FC236}">
              <a16:creationId xmlns:a16="http://schemas.microsoft.com/office/drawing/2014/main" id="{6474FE74-7385-4382-A94F-BD20DD02754F}"/>
            </a:ext>
          </a:extLst>
        </xdr:cNvPr>
        <xdr:cNvSpPr/>
      </xdr:nvSpPr>
      <xdr:spPr>
        <a:xfrm>
          <a:off x="16525875" y="670083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241</xdr:row>
      <xdr:rowOff>314325</xdr:rowOff>
    </xdr:from>
    <xdr:to>
      <xdr:col>18</xdr:col>
      <xdr:colOff>123825</xdr:colOff>
      <xdr:row>243</xdr:row>
      <xdr:rowOff>0</xdr:rowOff>
    </xdr:to>
    <xdr:sp macro="" textlink="">
      <xdr:nvSpPr>
        <xdr:cNvPr id="31" name="Flèche : bas 30">
          <a:extLst>
            <a:ext uri="{FF2B5EF4-FFF2-40B4-BE49-F238E27FC236}">
              <a16:creationId xmlns:a16="http://schemas.microsoft.com/office/drawing/2014/main" id="{F0941084-A449-4885-B6F8-A442309A5152}"/>
            </a:ext>
          </a:extLst>
        </xdr:cNvPr>
        <xdr:cNvSpPr/>
      </xdr:nvSpPr>
      <xdr:spPr>
        <a:xfrm>
          <a:off x="16525875" y="670083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66675</xdr:colOff>
      <xdr:row>251</xdr:row>
      <xdr:rowOff>19050</xdr:rowOff>
    </xdr:from>
    <xdr:to>
      <xdr:col>8</xdr:col>
      <xdr:colOff>142875</xdr:colOff>
      <xdr:row>255</xdr:row>
      <xdr:rowOff>257175</xdr:rowOff>
    </xdr:to>
    <xdr:sp macro="" textlink="">
      <xdr:nvSpPr>
        <xdr:cNvPr id="32" name="Accolade ouvrante 31">
          <a:extLst>
            <a:ext uri="{FF2B5EF4-FFF2-40B4-BE49-F238E27FC236}">
              <a16:creationId xmlns:a16="http://schemas.microsoft.com/office/drawing/2014/main" id="{2C05B5A2-8617-4960-8A2C-E4C9B2CD8EDF}"/>
            </a:ext>
          </a:extLst>
        </xdr:cNvPr>
        <xdr:cNvSpPr/>
      </xdr:nvSpPr>
      <xdr:spPr>
        <a:xfrm>
          <a:off x="6829425" y="69008625"/>
          <a:ext cx="76200" cy="1476375"/>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8</xdr:col>
      <xdr:colOff>0</xdr:colOff>
      <xdr:row>256</xdr:row>
      <xdr:rowOff>171450</xdr:rowOff>
    </xdr:from>
    <xdr:to>
      <xdr:col>13</xdr:col>
      <xdr:colOff>409575</xdr:colOff>
      <xdr:row>258</xdr:row>
      <xdr:rowOff>228600</xdr:rowOff>
    </xdr:to>
    <xdr:sp macro="" textlink="">
      <xdr:nvSpPr>
        <xdr:cNvPr id="33" name="ZoneTexte 32">
          <a:extLst>
            <a:ext uri="{FF2B5EF4-FFF2-40B4-BE49-F238E27FC236}">
              <a16:creationId xmlns:a16="http://schemas.microsoft.com/office/drawing/2014/main" id="{CB0BEEFB-8996-4053-B077-21284E17DE7A}"/>
            </a:ext>
          </a:extLst>
        </xdr:cNvPr>
        <xdr:cNvSpPr txBox="1"/>
      </xdr:nvSpPr>
      <xdr:spPr>
        <a:xfrm>
          <a:off x="6762750" y="70665975"/>
          <a:ext cx="5038725"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t>A moins qu'un classement n'intervienne en cours d'année ou arrive à terme en cours d'année, vous n'utiliserez </a:t>
          </a:r>
          <a:r>
            <a:rPr lang="fr-FR" sz="1100" b="1"/>
            <a:t>QUE</a:t>
          </a:r>
          <a:r>
            <a:rPr lang="fr-FR" sz="1100"/>
            <a:t> les colonnes vertes ou les colonnes oranges</a:t>
          </a:r>
        </a:p>
      </xdr:txBody>
    </xdr:sp>
    <xdr:clientData/>
  </xdr:twoCellAnchor>
  <xdr:twoCellAnchor>
    <xdr:from>
      <xdr:col>17</xdr:col>
      <xdr:colOff>866775</xdr:colOff>
      <xdr:row>286</xdr:row>
      <xdr:rowOff>314325</xdr:rowOff>
    </xdr:from>
    <xdr:to>
      <xdr:col>18</xdr:col>
      <xdr:colOff>123825</xdr:colOff>
      <xdr:row>288</xdr:row>
      <xdr:rowOff>0</xdr:rowOff>
    </xdr:to>
    <xdr:sp macro="" textlink="">
      <xdr:nvSpPr>
        <xdr:cNvPr id="34" name="Flèche : bas 33">
          <a:extLst>
            <a:ext uri="{FF2B5EF4-FFF2-40B4-BE49-F238E27FC236}">
              <a16:creationId xmlns:a16="http://schemas.microsoft.com/office/drawing/2014/main" id="{A649DAA7-1B5C-4F88-8C45-D3B3A3ADF003}"/>
            </a:ext>
          </a:extLst>
        </xdr:cNvPr>
        <xdr:cNvSpPr/>
      </xdr:nvSpPr>
      <xdr:spPr>
        <a:xfrm>
          <a:off x="16525875" y="814482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286</xdr:row>
      <xdr:rowOff>314325</xdr:rowOff>
    </xdr:from>
    <xdr:to>
      <xdr:col>18</xdr:col>
      <xdr:colOff>123825</xdr:colOff>
      <xdr:row>288</xdr:row>
      <xdr:rowOff>0</xdr:rowOff>
    </xdr:to>
    <xdr:sp macro="" textlink="">
      <xdr:nvSpPr>
        <xdr:cNvPr id="35" name="Flèche : bas 34">
          <a:extLst>
            <a:ext uri="{FF2B5EF4-FFF2-40B4-BE49-F238E27FC236}">
              <a16:creationId xmlns:a16="http://schemas.microsoft.com/office/drawing/2014/main" id="{B845EC39-7884-4251-9947-908066DF1FD4}"/>
            </a:ext>
          </a:extLst>
        </xdr:cNvPr>
        <xdr:cNvSpPr/>
      </xdr:nvSpPr>
      <xdr:spPr>
        <a:xfrm>
          <a:off x="16525875" y="814482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286</xdr:row>
      <xdr:rowOff>314325</xdr:rowOff>
    </xdr:from>
    <xdr:to>
      <xdr:col>18</xdr:col>
      <xdr:colOff>123825</xdr:colOff>
      <xdr:row>288</xdr:row>
      <xdr:rowOff>0</xdr:rowOff>
    </xdr:to>
    <xdr:sp macro="" textlink="">
      <xdr:nvSpPr>
        <xdr:cNvPr id="36" name="Flèche : bas 35">
          <a:extLst>
            <a:ext uri="{FF2B5EF4-FFF2-40B4-BE49-F238E27FC236}">
              <a16:creationId xmlns:a16="http://schemas.microsoft.com/office/drawing/2014/main" id="{70F64C1A-2091-47F7-917C-2B8F738B331C}"/>
            </a:ext>
          </a:extLst>
        </xdr:cNvPr>
        <xdr:cNvSpPr/>
      </xdr:nvSpPr>
      <xdr:spPr>
        <a:xfrm>
          <a:off x="16525875" y="814482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286</xdr:row>
      <xdr:rowOff>314325</xdr:rowOff>
    </xdr:from>
    <xdr:to>
      <xdr:col>18</xdr:col>
      <xdr:colOff>123825</xdr:colOff>
      <xdr:row>288</xdr:row>
      <xdr:rowOff>0</xdr:rowOff>
    </xdr:to>
    <xdr:sp macro="" textlink="">
      <xdr:nvSpPr>
        <xdr:cNvPr id="37" name="Flèche : bas 36">
          <a:extLst>
            <a:ext uri="{FF2B5EF4-FFF2-40B4-BE49-F238E27FC236}">
              <a16:creationId xmlns:a16="http://schemas.microsoft.com/office/drawing/2014/main" id="{F563DE7E-1618-4784-9BEE-9FC5D3CF8EF8}"/>
            </a:ext>
          </a:extLst>
        </xdr:cNvPr>
        <xdr:cNvSpPr/>
      </xdr:nvSpPr>
      <xdr:spPr>
        <a:xfrm>
          <a:off x="16525875" y="814482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66675</xdr:colOff>
      <xdr:row>296</xdr:row>
      <xdr:rowOff>19050</xdr:rowOff>
    </xdr:from>
    <xdr:to>
      <xdr:col>8</xdr:col>
      <xdr:colOff>142875</xdr:colOff>
      <xdr:row>300</xdr:row>
      <xdr:rowOff>257175</xdr:rowOff>
    </xdr:to>
    <xdr:sp macro="" textlink="">
      <xdr:nvSpPr>
        <xdr:cNvPr id="38" name="Accolade ouvrante 37">
          <a:extLst>
            <a:ext uri="{FF2B5EF4-FFF2-40B4-BE49-F238E27FC236}">
              <a16:creationId xmlns:a16="http://schemas.microsoft.com/office/drawing/2014/main" id="{E337BCA4-292D-40E3-A85B-7099F0925F28}"/>
            </a:ext>
          </a:extLst>
        </xdr:cNvPr>
        <xdr:cNvSpPr/>
      </xdr:nvSpPr>
      <xdr:spPr>
        <a:xfrm>
          <a:off x="6829425" y="83448525"/>
          <a:ext cx="76200" cy="1476375"/>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8</xdr:col>
      <xdr:colOff>0</xdr:colOff>
      <xdr:row>301</xdr:row>
      <xdr:rowOff>171450</xdr:rowOff>
    </xdr:from>
    <xdr:to>
      <xdr:col>13</xdr:col>
      <xdr:colOff>409575</xdr:colOff>
      <xdr:row>303</xdr:row>
      <xdr:rowOff>228600</xdr:rowOff>
    </xdr:to>
    <xdr:sp macro="" textlink="">
      <xdr:nvSpPr>
        <xdr:cNvPr id="39" name="ZoneTexte 38">
          <a:extLst>
            <a:ext uri="{FF2B5EF4-FFF2-40B4-BE49-F238E27FC236}">
              <a16:creationId xmlns:a16="http://schemas.microsoft.com/office/drawing/2014/main" id="{A68254DA-55FC-4408-9A41-69A669C91889}"/>
            </a:ext>
          </a:extLst>
        </xdr:cNvPr>
        <xdr:cNvSpPr txBox="1"/>
      </xdr:nvSpPr>
      <xdr:spPr>
        <a:xfrm>
          <a:off x="6762750" y="85105875"/>
          <a:ext cx="5038725"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t>A moins qu'un classement n'intervienne en cours d'année ou arrive à terme en cours d'année, vous n'utiliserez </a:t>
          </a:r>
          <a:r>
            <a:rPr lang="fr-FR" sz="1100" b="1"/>
            <a:t>QUE</a:t>
          </a:r>
          <a:r>
            <a:rPr lang="fr-FR" sz="1100"/>
            <a:t> les colonnes vertes ou les colonnes oranges</a:t>
          </a:r>
        </a:p>
      </xdr:txBody>
    </xdr:sp>
    <xdr:clientData/>
  </xdr:twoCellAnchor>
  <xdr:twoCellAnchor>
    <xdr:from>
      <xdr:col>17</xdr:col>
      <xdr:colOff>866775</xdr:colOff>
      <xdr:row>331</xdr:row>
      <xdr:rowOff>314325</xdr:rowOff>
    </xdr:from>
    <xdr:to>
      <xdr:col>18</xdr:col>
      <xdr:colOff>123825</xdr:colOff>
      <xdr:row>333</xdr:row>
      <xdr:rowOff>0</xdr:rowOff>
    </xdr:to>
    <xdr:sp macro="" textlink="">
      <xdr:nvSpPr>
        <xdr:cNvPr id="40" name="Flèche : bas 39">
          <a:extLst>
            <a:ext uri="{FF2B5EF4-FFF2-40B4-BE49-F238E27FC236}">
              <a16:creationId xmlns:a16="http://schemas.microsoft.com/office/drawing/2014/main" id="{E39368BD-F331-4E11-9801-4F602EF09B35}"/>
            </a:ext>
          </a:extLst>
        </xdr:cNvPr>
        <xdr:cNvSpPr/>
      </xdr:nvSpPr>
      <xdr:spPr>
        <a:xfrm>
          <a:off x="16525875" y="958881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331</xdr:row>
      <xdr:rowOff>314325</xdr:rowOff>
    </xdr:from>
    <xdr:to>
      <xdr:col>18</xdr:col>
      <xdr:colOff>123825</xdr:colOff>
      <xdr:row>333</xdr:row>
      <xdr:rowOff>0</xdr:rowOff>
    </xdr:to>
    <xdr:sp macro="" textlink="">
      <xdr:nvSpPr>
        <xdr:cNvPr id="41" name="Flèche : bas 40">
          <a:extLst>
            <a:ext uri="{FF2B5EF4-FFF2-40B4-BE49-F238E27FC236}">
              <a16:creationId xmlns:a16="http://schemas.microsoft.com/office/drawing/2014/main" id="{E48BB8CF-AAB8-4857-A149-8216AC3B6BF8}"/>
            </a:ext>
          </a:extLst>
        </xdr:cNvPr>
        <xdr:cNvSpPr/>
      </xdr:nvSpPr>
      <xdr:spPr>
        <a:xfrm>
          <a:off x="16525875" y="958881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331</xdr:row>
      <xdr:rowOff>314325</xdr:rowOff>
    </xdr:from>
    <xdr:to>
      <xdr:col>18</xdr:col>
      <xdr:colOff>123825</xdr:colOff>
      <xdr:row>333</xdr:row>
      <xdr:rowOff>0</xdr:rowOff>
    </xdr:to>
    <xdr:sp macro="" textlink="">
      <xdr:nvSpPr>
        <xdr:cNvPr id="42" name="Flèche : bas 41">
          <a:extLst>
            <a:ext uri="{FF2B5EF4-FFF2-40B4-BE49-F238E27FC236}">
              <a16:creationId xmlns:a16="http://schemas.microsoft.com/office/drawing/2014/main" id="{3D8EB723-0C2F-4835-9B76-A9BAD654143F}"/>
            </a:ext>
          </a:extLst>
        </xdr:cNvPr>
        <xdr:cNvSpPr/>
      </xdr:nvSpPr>
      <xdr:spPr>
        <a:xfrm>
          <a:off x="16525875" y="958881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331</xdr:row>
      <xdr:rowOff>314325</xdr:rowOff>
    </xdr:from>
    <xdr:to>
      <xdr:col>18</xdr:col>
      <xdr:colOff>123825</xdr:colOff>
      <xdr:row>333</xdr:row>
      <xdr:rowOff>0</xdr:rowOff>
    </xdr:to>
    <xdr:sp macro="" textlink="">
      <xdr:nvSpPr>
        <xdr:cNvPr id="43" name="Flèche : bas 42">
          <a:extLst>
            <a:ext uri="{FF2B5EF4-FFF2-40B4-BE49-F238E27FC236}">
              <a16:creationId xmlns:a16="http://schemas.microsoft.com/office/drawing/2014/main" id="{0BD1B313-102C-4AB9-A08E-CAD62C4749FD}"/>
            </a:ext>
          </a:extLst>
        </xdr:cNvPr>
        <xdr:cNvSpPr/>
      </xdr:nvSpPr>
      <xdr:spPr>
        <a:xfrm>
          <a:off x="16525875" y="958881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66675</xdr:colOff>
      <xdr:row>341</xdr:row>
      <xdr:rowOff>19050</xdr:rowOff>
    </xdr:from>
    <xdr:to>
      <xdr:col>8</xdr:col>
      <xdr:colOff>142875</xdr:colOff>
      <xdr:row>345</xdr:row>
      <xdr:rowOff>257175</xdr:rowOff>
    </xdr:to>
    <xdr:sp macro="" textlink="">
      <xdr:nvSpPr>
        <xdr:cNvPr id="44" name="Accolade ouvrante 43">
          <a:extLst>
            <a:ext uri="{FF2B5EF4-FFF2-40B4-BE49-F238E27FC236}">
              <a16:creationId xmlns:a16="http://schemas.microsoft.com/office/drawing/2014/main" id="{C694D723-73F9-412F-9B51-83A2DB4E0AC0}"/>
            </a:ext>
          </a:extLst>
        </xdr:cNvPr>
        <xdr:cNvSpPr/>
      </xdr:nvSpPr>
      <xdr:spPr>
        <a:xfrm>
          <a:off x="6829425" y="97888425"/>
          <a:ext cx="76200" cy="1476375"/>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8</xdr:col>
      <xdr:colOff>0</xdr:colOff>
      <xdr:row>346</xdr:row>
      <xdr:rowOff>171450</xdr:rowOff>
    </xdr:from>
    <xdr:to>
      <xdr:col>13</xdr:col>
      <xdr:colOff>409575</xdr:colOff>
      <xdr:row>348</xdr:row>
      <xdr:rowOff>228600</xdr:rowOff>
    </xdr:to>
    <xdr:sp macro="" textlink="">
      <xdr:nvSpPr>
        <xdr:cNvPr id="45" name="ZoneTexte 44">
          <a:extLst>
            <a:ext uri="{FF2B5EF4-FFF2-40B4-BE49-F238E27FC236}">
              <a16:creationId xmlns:a16="http://schemas.microsoft.com/office/drawing/2014/main" id="{F7D0FDB8-4F92-411D-967D-6A446FB50F2C}"/>
            </a:ext>
          </a:extLst>
        </xdr:cNvPr>
        <xdr:cNvSpPr txBox="1"/>
      </xdr:nvSpPr>
      <xdr:spPr>
        <a:xfrm>
          <a:off x="6762750" y="99545775"/>
          <a:ext cx="5038725"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t>A moins qu'un classement n'intervienne en cours d'année ou arrive à terme en cours d'année, vous n'utiliserez </a:t>
          </a:r>
          <a:r>
            <a:rPr lang="fr-FR" sz="1100" b="1"/>
            <a:t>QUE</a:t>
          </a:r>
          <a:r>
            <a:rPr lang="fr-FR" sz="1100"/>
            <a:t> les colonnes vertes ou les colonnes oranges</a:t>
          </a:r>
        </a:p>
      </xdr:txBody>
    </xdr:sp>
    <xdr:clientData/>
  </xdr:twoCellAnchor>
  <xdr:twoCellAnchor>
    <xdr:from>
      <xdr:col>17</xdr:col>
      <xdr:colOff>866775</xdr:colOff>
      <xdr:row>376</xdr:row>
      <xdr:rowOff>314325</xdr:rowOff>
    </xdr:from>
    <xdr:to>
      <xdr:col>18</xdr:col>
      <xdr:colOff>123825</xdr:colOff>
      <xdr:row>378</xdr:row>
      <xdr:rowOff>0</xdr:rowOff>
    </xdr:to>
    <xdr:sp macro="" textlink="">
      <xdr:nvSpPr>
        <xdr:cNvPr id="46" name="Flèche : bas 45">
          <a:extLst>
            <a:ext uri="{FF2B5EF4-FFF2-40B4-BE49-F238E27FC236}">
              <a16:creationId xmlns:a16="http://schemas.microsoft.com/office/drawing/2014/main" id="{65D53B37-D190-4875-B6BD-438ED55E5460}"/>
            </a:ext>
          </a:extLst>
        </xdr:cNvPr>
        <xdr:cNvSpPr/>
      </xdr:nvSpPr>
      <xdr:spPr>
        <a:xfrm>
          <a:off x="16525875" y="1103280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376</xdr:row>
      <xdr:rowOff>314325</xdr:rowOff>
    </xdr:from>
    <xdr:to>
      <xdr:col>18</xdr:col>
      <xdr:colOff>123825</xdr:colOff>
      <xdr:row>378</xdr:row>
      <xdr:rowOff>0</xdr:rowOff>
    </xdr:to>
    <xdr:sp macro="" textlink="">
      <xdr:nvSpPr>
        <xdr:cNvPr id="47" name="Flèche : bas 46">
          <a:extLst>
            <a:ext uri="{FF2B5EF4-FFF2-40B4-BE49-F238E27FC236}">
              <a16:creationId xmlns:a16="http://schemas.microsoft.com/office/drawing/2014/main" id="{B45B475B-4D32-4F30-9D51-5D35253A17B6}"/>
            </a:ext>
          </a:extLst>
        </xdr:cNvPr>
        <xdr:cNvSpPr/>
      </xdr:nvSpPr>
      <xdr:spPr>
        <a:xfrm>
          <a:off x="16525875" y="1103280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376</xdr:row>
      <xdr:rowOff>314325</xdr:rowOff>
    </xdr:from>
    <xdr:to>
      <xdr:col>18</xdr:col>
      <xdr:colOff>123825</xdr:colOff>
      <xdr:row>378</xdr:row>
      <xdr:rowOff>0</xdr:rowOff>
    </xdr:to>
    <xdr:sp macro="" textlink="">
      <xdr:nvSpPr>
        <xdr:cNvPr id="48" name="Flèche : bas 47">
          <a:extLst>
            <a:ext uri="{FF2B5EF4-FFF2-40B4-BE49-F238E27FC236}">
              <a16:creationId xmlns:a16="http://schemas.microsoft.com/office/drawing/2014/main" id="{3344C586-4B10-454E-89D6-7AF3D16049A6}"/>
            </a:ext>
          </a:extLst>
        </xdr:cNvPr>
        <xdr:cNvSpPr/>
      </xdr:nvSpPr>
      <xdr:spPr>
        <a:xfrm>
          <a:off x="16525875" y="1103280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376</xdr:row>
      <xdr:rowOff>314325</xdr:rowOff>
    </xdr:from>
    <xdr:to>
      <xdr:col>18</xdr:col>
      <xdr:colOff>123825</xdr:colOff>
      <xdr:row>378</xdr:row>
      <xdr:rowOff>0</xdr:rowOff>
    </xdr:to>
    <xdr:sp macro="" textlink="">
      <xdr:nvSpPr>
        <xdr:cNvPr id="49" name="Flèche : bas 48">
          <a:extLst>
            <a:ext uri="{FF2B5EF4-FFF2-40B4-BE49-F238E27FC236}">
              <a16:creationId xmlns:a16="http://schemas.microsoft.com/office/drawing/2014/main" id="{26518B1D-F725-466E-B0B5-1DB0D663813F}"/>
            </a:ext>
          </a:extLst>
        </xdr:cNvPr>
        <xdr:cNvSpPr/>
      </xdr:nvSpPr>
      <xdr:spPr>
        <a:xfrm>
          <a:off x="16525875" y="1103280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66675</xdr:colOff>
      <xdr:row>386</xdr:row>
      <xdr:rowOff>19050</xdr:rowOff>
    </xdr:from>
    <xdr:to>
      <xdr:col>8</xdr:col>
      <xdr:colOff>142875</xdr:colOff>
      <xdr:row>390</xdr:row>
      <xdr:rowOff>257175</xdr:rowOff>
    </xdr:to>
    <xdr:sp macro="" textlink="">
      <xdr:nvSpPr>
        <xdr:cNvPr id="50" name="Accolade ouvrante 49">
          <a:extLst>
            <a:ext uri="{FF2B5EF4-FFF2-40B4-BE49-F238E27FC236}">
              <a16:creationId xmlns:a16="http://schemas.microsoft.com/office/drawing/2014/main" id="{A40F3DA9-EA9C-4126-960C-A8DD467342A1}"/>
            </a:ext>
          </a:extLst>
        </xdr:cNvPr>
        <xdr:cNvSpPr/>
      </xdr:nvSpPr>
      <xdr:spPr>
        <a:xfrm>
          <a:off x="6829425" y="112328325"/>
          <a:ext cx="76200" cy="1476375"/>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8</xdr:col>
      <xdr:colOff>0</xdr:colOff>
      <xdr:row>391</xdr:row>
      <xdr:rowOff>171450</xdr:rowOff>
    </xdr:from>
    <xdr:to>
      <xdr:col>13</xdr:col>
      <xdr:colOff>409575</xdr:colOff>
      <xdr:row>393</xdr:row>
      <xdr:rowOff>228600</xdr:rowOff>
    </xdr:to>
    <xdr:sp macro="" textlink="">
      <xdr:nvSpPr>
        <xdr:cNvPr id="51" name="ZoneTexte 50">
          <a:extLst>
            <a:ext uri="{FF2B5EF4-FFF2-40B4-BE49-F238E27FC236}">
              <a16:creationId xmlns:a16="http://schemas.microsoft.com/office/drawing/2014/main" id="{895AC0C3-D3A5-4EEE-977D-C26AB3D2DC35}"/>
            </a:ext>
          </a:extLst>
        </xdr:cNvPr>
        <xdr:cNvSpPr txBox="1"/>
      </xdr:nvSpPr>
      <xdr:spPr>
        <a:xfrm>
          <a:off x="6762750" y="113985675"/>
          <a:ext cx="5038725"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t>A moins qu'un classement n'intervienne en cours d'année ou arrive à terme en cours d'année, vous n'utiliserez </a:t>
          </a:r>
          <a:r>
            <a:rPr lang="fr-FR" sz="1100" b="1"/>
            <a:t>QUE</a:t>
          </a:r>
          <a:r>
            <a:rPr lang="fr-FR" sz="1100"/>
            <a:t> les colonnes vertes ou les colonnes oranges</a:t>
          </a:r>
        </a:p>
      </xdr:txBody>
    </xdr:sp>
    <xdr:clientData/>
  </xdr:twoCellAnchor>
  <xdr:twoCellAnchor>
    <xdr:from>
      <xdr:col>17</xdr:col>
      <xdr:colOff>866775</xdr:colOff>
      <xdr:row>421</xdr:row>
      <xdr:rowOff>314325</xdr:rowOff>
    </xdr:from>
    <xdr:to>
      <xdr:col>18</xdr:col>
      <xdr:colOff>123825</xdr:colOff>
      <xdr:row>423</xdr:row>
      <xdr:rowOff>0</xdr:rowOff>
    </xdr:to>
    <xdr:sp macro="" textlink="">
      <xdr:nvSpPr>
        <xdr:cNvPr id="52" name="Flèche : bas 51">
          <a:extLst>
            <a:ext uri="{FF2B5EF4-FFF2-40B4-BE49-F238E27FC236}">
              <a16:creationId xmlns:a16="http://schemas.microsoft.com/office/drawing/2014/main" id="{1ABFB2A8-FFA4-4D9C-AB80-17948DD5A97E}"/>
            </a:ext>
          </a:extLst>
        </xdr:cNvPr>
        <xdr:cNvSpPr/>
      </xdr:nvSpPr>
      <xdr:spPr>
        <a:xfrm>
          <a:off x="16525875" y="1247679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421</xdr:row>
      <xdr:rowOff>314325</xdr:rowOff>
    </xdr:from>
    <xdr:to>
      <xdr:col>18</xdr:col>
      <xdr:colOff>123825</xdr:colOff>
      <xdr:row>423</xdr:row>
      <xdr:rowOff>0</xdr:rowOff>
    </xdr:to>
    <xdr:sp macro="" textlink="">
      <xdr:nvSpPr>
        <xdr:cNvPr id="53" name="Flèche : bas 52">
          <a:extLst>
            <a:ext uri="{FF2B5EF4-FFF2-40B4-BE49-F238E27FC236}">
              <a16:creationId xmlns:a16="http://schemas.microsoft.com/office/drawing/2014/main" id="{2E597014-3A3E-4497-9DB4-6CEAF5E04CFC}"/>
            </a:ext>
          </a:extLst>
        </xdr:cNvPr>
        <xdr:cNvSpPr/>
      </xdr:nvSpPr>
      <xdr:spPr>
        <a:xfrm>
          <a:off x="16525875" y="1247679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421</xdr:row>
      <xdr:rowOff>314325</xdr:rowOff>
    </xdr:from>
    <xdr:to>
      <xdr:col>18</xdr:col>
      <xdr:colOff>123825</xdr:colOff>
      <xdr:row>423</xdr:row>
      <xdr:rowOff>0</xdr:rowOff>
    </xdr:to>
    <xdr:sp macro="" textlink="">
      <xdr:nvSpPr>
        <xdr:cNvPr id="54" name="Flèche : bas 53">
          <a:extLst>
            <a:ext uri="{FF2B5EF4-FFF2-40B4-BE49-F238E27FC236}">
              <a16:creationId xmlns:a16="http://schemas.microsoft.com/office/drawing/2014/main" id="{500E2910-D3D3-482E-8EC7-75580B19767E}"/>
            </a:ext>
          </a:extLst>
        </xdr:cNvPr>
        <xdr:cNvSpPr/>
      </xdr:nvSpPr>
      <xdr:spPr>
        <a:xfrm>
          <a:off x="16525875" y="1247679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421</xdr:row>
      <xdr:rowOff>314325</xdr:rowOff>
    </xdr:from>
    <xdr:to>
      <xdr:col>18</xdr:col>
      <xdr:colOff>123825</xdr:colOff>
      <xdr:row>423</xdr:row>
      <xdr:rowOff>0</xdr:rowOff>
    </xdr:to>
    <xdr:sp macro="" textlink="">
      <xdr:nvSpPr>
        <xdr:cNvPr id="55" name="Flèche : bas 54">
          <a:extLst>
            <a:ext uri="{FF2B5EF4-FFF2-40B4-BE49-F238E27FC236}">
              <a16:creationId xmlns:a16="http://schemas.microsoft.com/office/drawing/2014/main" id="{0FE383B7-EDF1-44A6-AD0A-23BC4D15A2D5}"/>
            </a:ext>
          </a:extLst>
        </xdr:cNvPr>
        <xdr:cNvSpPr/>
      </xdr:nvSpPr>
      <xdr:spPr>
        <a:xfrm>
          <a:off x="16525875" y="1247679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66675</xdr:colOff>
      <xdr:row>431</xdr:row>
      <xdr:rowOff>19050</xdr:rowOff>
    </xdr:from>
    <xdr:to>
      <xdr:col>8</xdr:col>
      <xdr:colOff>142875</xdr:colOff>
      <xdr:row>435</xdr:row>
      <xdr:rowOff>257175</xdr:rowOff>
    </xdr:to>
    <xdr:sp macro="" textlink="">
      <xdr:nvSpPr>
        <xdr:cNvPr id="56" name="Accolade ouvrante 55">
          <a:extLst>
            <a:ext uri="{FF2B5EF4-FFF2-40B4-BE49-F238E27FC236}">
              <a16:creationId xmlns:a16="http://schemas.microsoft.com/office/drawing/2014/main" id="{6FEA208F-F5F1-4913-B7B9-2929EDA08F10}"/>
            </a:ext>
          </a:extLst>
        </xdr:cNvPr>
        <xdr:cNvSpPr/>
      </xdr:nvSpPr>
      <xdr:spPr>
        <a:xfrm>
          <a:off x="6829425" y="126768225"/>
          <a:ext cx="76200" cy="1476375"/>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8</xdr:col>
      <xdr:colOff>0</xdr:colOff>
      <xdr:row>436</xdr:row>
      <xdr:rowOff>171450</xdr:rowOff>
    </xdr:from>
    <xdr:to>
      <xdr:col>13</xdr:col>
      <xdr:colOff>409575</xdr:colOff>
      <xdr:row>438</xdr:row>
      <xdr:rowOff>228600</xdr:rowOff>
    </xdr:to>
    <xdr:sp macro="" textlink="">
      <xdr:nvSpPr>
        <xdr:cNvPr id="57" name="ZoneTexte 56">
          <a:extLst>
            <a:ext uri="{FF2B5EF4-FFF2-40B4-BE49-F238E27FC236}">
              <a16:creationId xmlns:a16="http://schemas.microsoft.com/office/drawing/2014/main" id="{A611BD5E-498F-421B-AECE-527D52696E8E}"/>
            </a:ext>
          </a:extLst>
        </xdr:cNvPr>
        <xdr:cNvSpPr txBox="1"/>
      </xdr:nvSpPr>
      <xdr:spPr>
        <a:xfrm>
          <a:off x="6762750" y="128425575"/>
          <a:ext cx="5038725"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t>A moins qu'un classement n'intervienne en cours d'année ou arrive à terme en cours d'année, vous n'utiliserez </a:t>
          </a:r>
          <a:r>
            <a:rPr lang="fr-FR" sz="1100" b="1"/>
            <a:t>QUE</a:t>
          </a:r>
          <a:r>
            <a:rPr lang="fr-FR" sz="1100"/>
            <a:t> les colonnes vertes ou les colonnes oranges</a:t>
          </a:r>
        </a:p>
      </xdr:txBody>
    </xdr:sp>
    <xdr:clientData/>
  </xdr:twoCellAnchor>
  <xdr:twoCellAnchor>
    <xdr:from>
      <xdr:col>17</xdr:col>
      <xdr:colOff>866775</xdr:colOff>
      <xdr:row>466</xdr:row>
      <xdr:rowOff>314325</xdr:rowOff>
    </xdr:from>
    <xdr:to>
      <xdr:col>18</xdr:col>
      <xdr:colOff>123825</xdr:colOff>
      <xdr:row>468</xdr:row>
      <xdr:rowOff>0</xdr:rowOff>
    </xdr:to>
    <xdr:sp macro="" textlink="">
      <xdr:nvSpPr>
        <xdr:cNvPr id="58" name="Flèche : bas 57">
          <a:extLst>
            <a:ext uri="{FF2B5EF4-FFF2-40B4-BE49-F238E27FC236}">
              <a16:creationId xmlns:a16="http://schemas.microsoft.com/office/drawing/2014/main" id="{BE95134B-D9A2-4444-9444-011C61622FE0}"/>
            </a:ext>
          </a:extLst>
        </xdr:cNvPr>
        <xdr:cNvSpPr/>
      </xdr:nvSpPr>
      <xdr:spPr>
        <a:xfrm>
          <a:off x="16525875" y="1392078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466</xdr:row>
      <xdr:rowOff>314325</xdr:rowOff>
    </xdr:from>
    <xdr:to>
      <xdr:col>18</xdr:col>
      <xdr:colOff>123825</xdr:colOff>
      <xdr:row>468</xdr:row>
      <xdr:rowOff>0</xdr:rowOff>
    </xdr:to>
    <xdr:sp macro="" textlink="">
      <xdr:nvSpPr>
        <xdr:cNvPr id="59" name="Flèche : bas 58">
          <a:extLst>
            <a:ext uri="{FF2B5EF4-FFF2-40B4-BE49-F238E27FC236}">
              <a16:creationId xmlns:a16="http://schemas.microsoft.com/office/drawing/2014/main" id="{D4871818-64C2-4236-9C47-35499DE6BB4B}"/>
            </a:ext>
          </a:extLst>
        </xdr:cNvPr>
        <xdr:cNvSpPr/>
      </xdr:nvSpPr>
      <xdr:spPr>
        <a:xfrm>
          <a:off x="16525875" y="1392078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466</xdr:row>
      <xdr:rowOff>314325</xdr:rowOff>
    </xdr:from>
    <xdr:to>
      <xdr:col>18</xdr:col>
      <xdr:colOff>123825</xdr:colOff>
      <xdr:row>468</xdr:row>
      <xdr:rowOff>0</xdr:rowOff>
    </xdr:to>
    <xdr:sp macro="" textlink="">
      <xdr:nvSpPr>
        <xdr:cNvPr id="60" name="Flèche : bas 59">
          <a:extLst>
            <a:ext uri="{FF2B5EF4-FFF2-40B4-BE49-F238E27FC236}">
              <a16:creationId xmlns:a16="http://schemas.microsoft.com/office/drawing/2014/main" id="{9DD73DF4-B495-496E-9376-69C450CBEA57}"/>
            </a:ext>
          </a:extLst>
        </xdr:cNvPr>
        <xdr:cNvSpPr/>
      </xdr:nvSpPr>
      <xdr:spPr>
        <a:xfrm>
          <a:off x="16525875" y="1392078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466</xdr:row>
      <xdr:rowOff>314325</xdr:rowOff>
    </xdr:from>
    <xdr:to>
      <xdr:col>18</xdr:col>
      <xdr:colOff>123825</xdr:colOff>
      <xdr:row>468</xdr:row>
      <xdr:rowOff>0</xdr:rowOff>
    </xdr:to>
    <xdr:sp macro="" textlink="">
      <xdr:nvSpPr>
        <xdr:cNvPr id="61" name="Flèche : bas 60">
          <a:extLst>
            <a:ext uri="{FF2B5EF4-FFF2-40B4-BE49-F238E27FC236}">
              <a16:creationId xmlns:a16="http://schemas.microsoft.com/office/drawing/2014/main" id="{5F7D8B54-575E-4B36-8F0C-9F0D248E4F6C}"/>
            </a:ext>
          </a:extLst>
        </xdr:cNvPr>
        <xdr:cNvSpPr/>
      </xdr:nvSpPr>
      <xdr:spPr>
        <a:xfrm>
          <a:off x="16525875" y="1392078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66675</xdr:colOff>
      <xdr:row>77</xdr:row>
      <xdr:rowOff>19050</xdr:rowOff>
    </xdr:from>
    <xdr:to>
      <xdr:col>8</xdr:col>
      <xdr:colOff>142875</xdr:colOff>
      <xdr:row>81</xdr:row>
      <xdr:rowOff>257175</xdr:rowOff>
    </xdr:to>
    <xdr:sp macro="" textlink="">
      <xdr:nvSpPr>
        <xdr:cNvPr id="62" name="Accolade ouvrante 61">
          <a:extLst>
            <a:ext uri="{FF2B5EF4-FFF2-40B4-BE49-F238E27FC236}">
              <a16:creationId xmlns:a16="http://schemas.microsoft.com/office/drawing/2014/main" id="{B23BC87C-B6F1-4BE4-AC83-FCE6A50457BF}"/>
            </a:ext>
          </a:extLst>
        </xdr:cNvPr>
        <xdr:cNvSpPr/>
      </xdr:nvSpPr>
      <xdr:spPr>
        <a:xfrm>
          <a:off x="6829425" y="13344525"/>
          <a:ext cx="76200" cy="1476375"/>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8</xdr:col>
      <xdr:colOff>66675</xdr:colOff>
      <xdr:row>116</xdr:row>
      <xdr:rowOff>19050</xdr:rowOff>
    </xdr:from>
    <xdr:to>
      <xdr:col>8</xdr:col>
      <xdr:colOff>142875</xdr:colOff>
      <xdr:row>120</xdr:row>
      <xdr:rowOff>257175</xdr:rowOff>
    </xdr:to>
    <xdr:sp macro="" textlink="">
      <xdr:nvSpPr>
        <xdr:cNvPr id="63" name="Accolade ouvrante 62">
          <a:extLst>
            <a:ext uri="{FF2B5EF4-FFF2-40B4-BE49-F238E27FC236}">
              <a16:creationId xmlns:a16="http://schemas.microsoft.com/office/drawing/2014/main" id="{979B9F3B-C6DB-4CE2-9110-4C8A02629CB0}"/>
            </a:ext>
          </a:extLst>
        </xdr:cNvPr>
        <xdr:cNvSpPr/>
      </xdr:nvSpPr>
      <xdr:spPr>
        <a:xfrm>
          <a:off x="6829425" y="13344525"/>
          <a:ext cx="76200" cy="1476375"/>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8</xdr:col>
      <xdr:colOff>66675</xdr:colOff>
      <xdr:row>161</xdr:row>
      <xdr:rowOff>19050</xdr:rowOff>
    </xdr:from>
    <xdr:to>
      <xdr:col>8</xdr:col>
      <xdr:colOff>142875</xdr:colOff>
      <xdr:row>165</xdr:row>
      <xdr:rowOff>257175</xdr:rowOff>
    </xdr:to>
    <xdr:sp macro="" textlink="">
      <xdr:nvSpPr>
        <xdr:cNvPr id="64" name="Accolade ouvrante 63">
          <a:extLst>
            <a:ext uri="{FF2B5EF4-FFF2-40B4-BE49-F238E27FC236}">
              <a16:creationId xmlns:a16="http://schemas.microsoft.com/office/drawing/2014/main" id="{C9CF6492-B6B5-40BB-9437-D9CE2F8F2BC9}"/>
            </a:ext>
          </a:extLst>
        </xdr:cNvPr>
        <xdr:cNvSpPr/>
      </xdr:nvSpPr>
      <xdr:spPr>
        <a:xfrm>
          <a:off x="6829425" y="13344525"/>
          <a:ext cx="76200" cy="1476375"/>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8</xdr:col>
      <xdr:colOff>66675</xdr:colOff>
      <xdr:row>206</xdr:row>
      <xdr:rowOff>19050</xdr:rowOff>
    </xdr:from>
    <xdr:to>
      <xdr:col>8</xdr:col>
      <xdr:colOff>142875</xdr:colOff>
      <xdr:row>210</xdr:row>
      <xdr:rowOff>257175</xdr:rowOff>
    </xdr:to>
    <xdr:sp macro="" textlink="">
      <xdr:nvSpPr>
        <xdr:cNvPr id="65" name="Accolade ouvrante 64">
          <a:extLst>
            <a:ext uri="{FF2B5EF4-FFF2-40B4-BE49-F238E27FC236}">
              <a16:creationId xmlns:a16="http://schemas.microsoft.com/office/drawing/2014/main" id="{291771CF-DB32-4279-8B89-EB30A9FA8482}"/>
            </a:ext>
          </a:extLst>
        </xdr:cNvPr>
        <xdr:cNvSpPr/>
      </xdr:nvSpPr>
      <xdr:spPr>
        <a:xfrm>
          <a:off x="6829425" y="13344525"/>
          <a:ext cx="76200" cy="1476375"/>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8</xdr:col>
      <xdr:colOff>66675</xdr:colOff>
      <xdr:row>251</xdr:row>
      <xdr:rowOff>19050</xdr:rowOff>
    </xdr:from>
    <xdr:to>
      <xdr:col>8</xdr:col>
      <xdr:colOff>142875</xdr:colOff>
      <xdr:row>255</xdr:row>
      <xdr:rowOff>257175</xdr:rowOff>
    </xdr:to>
    <xdr:sp macro="" textlink="">
      <xdr:nvSpPr>
        <xdr:cNvPr id="66" name="Accolade ouvrante 65">
          <a:extLst>
            <a:ext uri="{FF2B5EF4-FFF2-40B4-BE49-F238E27FC236}">
              <a16:creationId xmlns:a16="http://schemas.microsoft.com/office/drawing/2014/main" id="{4A6254E6-FFE6-4A3B-8458-F828ACF3D563}"/>
            </a:ext>
          </a:extLst>
        </xdr:cNvPr>
        <xdr:cNvSpPr/>
      </xdr:nvSpPr>
      <xdr:spPr>
        <a:xfrm>
          <a:off x="6829425" y="13344525"/>
          <a:ext cx="76200" cy="1476375"/>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8</xdr:col>
      <xdr:colOff>66675</xdr:colOff>
      <xdr:row>296</xdr:row>
      <xdr:rowOff>19050</xdr:rowOff>
    </xdr:from>
    <xdr:to>
      <xdr:col>8</xdr:col>
      <xdr:colOff>142875</xdr:colOff>
      <xdr:row>300</xdr:row>
      <xdr:rowOff>257175</xdr:rowOff>
    </xdr:to>
    <xdr:sp macro="" textlink="">
      <xdr:nvSpPr>
        <xdr:cNvPr id="67" name="Accolade ouvrante 66">
          <a:extLst>
            <a:ext uri="{FF2B5EF4-FFF2-40B4-BE49-F238E27FC236}">
              <a16:creationId xmlns:a16="http://schemas.microsoft.com/office/drawing/2014/main" id="{F8A26C1A-A4C8-4FC9-90AC-FCEFE3B566D0}"/>
            </a:ext>
          </a:extLst>
        </xdr:cNvPr>
        <xdr:cNvSpPr/>
      </xdr:nvSpPr>
      <xdr:spPr>
        <a:xfrm>
          <a:off x="6829425" y="13344525"/>
          <a:ext cx="76200" cy="1476375"/>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8</xdr:col>
      <xdr:colOff>66675</xdr:colOff>
      <xdr:row>341</xdr:row>
      <xdr:rowOff>19050</xdr:rowOff>
    </xdr:from>
    <xdr:to>
      <xdr:col>8</xdr:col>
      <xdr:colOff>142875</xdr:colOff>
      <xdr:row>345</xdr:row>
      <xdr:rowOff>257175</xdr:rowOff>
    </xdr:to>
    <xdr:sp macro="" textlink="">
      <xdr:nvSpPr>
        <xdr:cNvPr id="68" name="Accolade ouvrante 67">
          <a:extLst>
            <a:ext uri="{FF2B5EF4-FFF2-40B4-BE49-F238E27FC236}">
              <a16:creationId xmlns:a16="http://schemas.microsoft.com/office/drawing/2014/main" id="{3AE2C98F-5843-440D-A5B9-F31A635CA37D}"/>
            </a:ext>
          </a:extLst>
        </xdr:cNvPr>
        <xdr:cNvSpPr/>
      </xdr:nvSpPr>
      <xdr:spPr>
        <a:xfrm>
          <a:off x="6829425" y="13344525"/>
          <a:ext cx="76200" cy="1476375"/>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8</xdr:col>
      <xdr:colOff>66675</xdr:colOff>
      <xdr:row>386</xdr:row>
      <xdr:rowOff>19050</xdr:rowOff>
    </xdr:from>
    <xdr:to>
      <xdr:col>8</xdr:col>
      <xdr:colOff>142875</xdr:colOff>
      <xdr:row>390</xdr:row>
      <xdr:rowOff>257175</xdr:rowOff>
    </xdr:to>
    <xdr:sp macro="" textlink="">
      <xdr:nvSpPr>
        <xdr:cNvPr id="69" name="Accolade ouvrante 68">
          <a:extLst>
            <a:ext uri="{FF2B5EF4-FFF2-40B4-BE49-F238E27FC236}">
              <a16:creationId xmlns:a16="http://schemas.microsoft.com/office/drawing/2014/main" id="{2C8628D0-E7B1-4C72-B9B5-159215C66A5C}"/>
            </a:ext>
          </a:extLst>
        </xdr:cNvPr>
        <xdr:cNvSpPr/>
      </xdr:nvSpPr>
      <xdr:spPr>
        <a:xfrm>
          <a:off x="6829425" y="13344525"/>
          <a:ext cx="76200" cy="1476375"/>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8</xdr:col>
      <xdr:colOff>66675</xdr:colOff>
      <xdr:row>431</xdr:row>
      <xdr:rowOff>19050</xdr:rowOff>
    </xdr:from>
    <xdr:to>
      <xdr:col>8</xdr:col>
      <xdr:colOff>142875</xdr:colOff>
      <xdr:row>435</xdr:row>
      <xdr:rowOff>257175</xdr:rowOff>
    </xdr:to>
    <xdr:sp macro="" textlink="">
      <xdr:nvSpPr>
        <xdr:cNvPr id="70" name="Accolade ouvrante 69">
          <a:extLst>
            <a:ext uri="{FF2B5EF4-FFF2-40B4-BE49-F238E27FC236}">
              <a16:creationId xmlns:a16="http://schemas.microsoft.com/office/drawing/2014/main" id="{AE731F98-7B26-4ABD-A60A-7CD3CAB8F645}"/>
            </a:ext>
          </a:extLst>
        </xdr:cNvPr>
        <xdr:cNvSpPr/>
      </xdr:nvSpPr>
      <xdr:spPr>
        <a:xfrm>
          <a:off x="6829425" y="13344525"/>
          <a:ext cx="76200" cy="1476375"/>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66675</xdr:colOff>
      <xdr:row>0</xdr:row>
      <xdr:rowOff>19050</xdr:rowOff>
    </xdr:from>
    <xdr:to>
      <xdr:col>8</xdr:col>
      <xdr:colOff>142875</xdr:colOff>
      <xdr:row>4</xdr:row>
      <xdr:rowOff>257175</xdr:rowOff>
    </xdr:to>
    <xdr:sp macro="" textlink="">
      <xdr:nvSpPr>
        <xdr:cNvPr id="2" name="Accolade ouvrante 1">
          <a:extLst>
            <a:ext uri="{FF2B5EF4-FFF2-40B4-BE49-F238E27FC236}">
              <a16:creationId xmlns:a16="http://schemas.microsoft.com/office/drawing/2014/main" id="{04B973ED-CCDF-4AF9-938A-EDD3B7A43E5B}"/>
            </a:ext>
          </a:extLst>
        </xdr:cNvPr>
        <xdr:cNvSpPr/>
      </xdr:nvSpPr>
      <xdr:spPr>
        <a:xfrm>
          <a:off x="6829425" y="19050"/>
          <a:ext cx="76200" cy="1628775"/>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10</xdr:col>
      <xdr:colOff>390525</xdr:colOff>
      <xdr:row>5</xdr:row>
      <xdr:rowOff>76200</xdr:rowOff>
    </xdr:from>
    <xdr:to>
      <xdr:col>16</xdr:col>
      <xdr:colOff>0</xdr:colOff>
      <xdr:row>8</xdr:row>
      <xdr:rowOff>0</xdr:rowOff>
    </xdr:to>
    <xdr:sp macro="" textlink="">
      <xdr:nvSpPr>
        <xdr:cNvPr id="3" name="ZoneTexte 2">
          <a:extLst>
            <a:ext uri="{FF2B5EF4-FFF2-40B4-BE49-F238E27FC236}">
              <a16:creationId xmlns:a16="http://schemas.microsoft.com/office/drawing/2014/main" id="{481A570D-65C2-468D-AE28-937EC5CF98E0}"/>
            </a:ext>
          </a:extLst>
        </xdr:cNvPr>
        <xdr:cNvSpPr txBox="1"/>
      </xdr:nvSpPr>
      <xdr:spPr>
        <a:xfrm>
          <a:off x="9039225" y="1733550"/>
          <a:ext cx="5562600" cy="495300"/>
        </a:xfrm>
        <a:prstGeom prst="rect">
          <a:avLst/>
        </a:prstGeom>
        <a:solidFill>
          <a:schemeClr val="bg1"/>
        </a:solidFill>
        <a:ln w="222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t>A moins qu'un classement n'intervienne en cours d'année ou arrive à terme en cours d'année, vous n'utiliserez </a:t>
          </a:r>
          <a:r>
            <a:rPr lang="fr-FR" sz="1100" b="1"/>
            <a:t>QUE</a:t>
          </a:r>
          <a:r>
            <a:rPr lang="fr-FR" sz="1100"/>
            <a:t> les colonnes vertes </a:t>
          </a:r>
          <a:r>
            <a:rPr lang="fr-FR" sz="1100" b="1"/>
            <a:t>OU</a:t>
          </a:r>
          <a:r>
            <a:rPr lang="fr-FR" sz="1100"/>
            <a:t> les colonnes oranges</a:t>
          </a:r>
        </a:p>
      </xdr:txBody>
    </xdr:sp>
    <xdr:clientData/>
  </xdr:twoCellAnchor>
  <xdr:twoCellAnchor>
    <xdr:from>
      <xdr:col>17</xdr:col>
      <xdr:colOff>866775</xdr:colOff>
      <xdr:row>34</xdr:row>
      <xdr:rowOff>314325</xdr:rowOff>
    </xdr:from>
    <xdr:to>
      <xdr:col>18</xdr:col>
      <xdr:colOff>123825</xdr:colOff>
      <xdr:row>36</xdr:row>
      <xdr:rowOff>0</xdr:rowOff>
    </xdr:to>
    <xdr:sp macro="" textlink="">
      <xdr:nvSpPr>
        <xdr:cNvPr id="4" name="Flèche : bas 3">
          <a:extLst>
            <a:ext uri="{FF2B5EF4-FFF2-40B4-BE49-F238E27FC236}">
              <a16:creationId xmlns:a16="http://schemas.microsoft.com/office/drawing/2014/main" id="{D51718B6-8D88-486F-91D9-B691E3D07414}"/>
            </a:ext>
          </a:extLst>
        </xdr:cNvPr>
        <xdr:cNvSpPr/>
      </xdr:nvSpPr>
      <xdr:spPr>
        <a:xfrm>
          <a:off x="16525875" y="12439650"/>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66675</xdr:colOff>
      <xdr:row>38</xdr:row>
      <xdr:rowOff>19050</xdr:rowOff>
    </xdr:from>
    <xdr:to>
      <xdr:col>8</xdr:col>
      <xdr:colOff>142875</xdr:colOff>
      <xdr:row>42</xdr:row>
      <xdr:rowOff>257175</xdr:rowOff>
    </xdr:to>
    <xdr:sp macro="" textlink="">
      <xdr:nvSpPr>
        <xdr:cNvPr id="5" name="Accolade ouvrante 4">
          <a:extLst>
            <a:ext uri="{FF2B5EF4-FFF2-40B4-BE49-F238E27FC236}">
              <a16:creationId xmlns:a16="http://schemas.microsoft.com/office/drawing/2014/main" id="{05105F63-A497-434A-9EAC-1860FBBF53B8}"/>
            </a:ext>
          </a:extLst>
        </xdr:cNvPr>
        <xdr:cNvSpPr/>
      </xdr:nvSpPr>
      <xdr:spPr>
        <a:xfrm>
          <a:off x="6829425" y="13344525"/>
          <a:ext cx="76200" cy="1476375"/>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8</xdr:col>
      <xdr:colOff>0</xdr:colOff>
      <xdr:row>43</xdr:row>
      <xdr:rowOff>171450</xdr:rowOff>
    </xdr:from>
    <xdr:to>
      <xdr:col>13</xdr:col>
      <xdr:colOff>409575</xdr:colOff>
      <xdr:row>45</xdr:row>
      <xdr:rowOff>228600</xdr:rowOff>
    </xdr:to>
    <xdr:sp macro="" textlink="">
      <xdr:nvSpPr>
        <xdr:cNvPr id="6" name="ZoneTexte 5">
          <a:extLst>
            <a:ext uri="{FF2B5EF4-FFF2-40B4-BE49-F238E27FC236}">
              <a16:creationId xmlns:a16="http://schemas.microsoft.com/office/drawing/2014/main" id="{A0CE765F-5108-443B-8BF5-81F9949A1EB4}"/>
            </a:ext>
          </a:extLst>
        </xdr:cNvPr>
        <xdr:cNvSpPr txBox="1"/>
      </xdr:nvSpPr>
      <xdr:spPr>
        <a:xfrm>
          <a:off x="6762750" y="15001875"/>
          <a:ext cx="5038725"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t>A moins qu'un classement n'intervienne en cours d'année ou arrive à terme en cours d'année, vous n'utiliserez </a:t>
          </a:r>
          <a:r>
            <a:rPr lang="fr-FR" sz="1100" b="1"/>
            <a:t>QUE</a:t>
          </a:r>
          <a:r>
            <a:rPr lang="fr-FR" sz="1100"/>
            <a:t> les colonnes vertes ou les colonnes oranges</a:t>
          </a:r>
        </a:p>
      </xdr:txBody>
    </xdr:sp>
    <xdr:clientData/>
  </xdr:twoCellAnchor>
  <xdr:twoCellAnchor>
    <xdr:from>
      <xdr:col>17</xdr:col>
      <xdr:colOff>866775</xdr:colOff>
      <xdr:row>73</xdr:row>
      <xdr:rowOff>314325</xdr:rowOff>
    </xdr:from>
    <xdr:to>
      <xdr:col>18</xdr:col>
      <xdr:colOff>123825</xdr:colOff>
      <xdr:row>75</xdr:row>
      <xdr:rowOff>0</xdr:rowOff>
    </xdr:to>
    <xdr:sp macro="" textlink="">
      <xdr:nvSpPr>
        <xdr:cNvPr id="7" name="Flèche : bas 6">
          <a:extLst>
            <a:ext uri="{FF2B5EF4-FFF2-40B4-BE49-F238E27FC236}">
              <a16:creationId xmlns:a16="http://schemas.microsoft.com/office/drawing/2014/main" id="{A784EE2F-3FB5-4838-848A-715F77EA4BF3}"/>
            </a:ext>
          </a:extLst>
        </xdr:cNvPr>
        <xdr:cNvSpPr/>
      </xdr:nvSpPr>
      <xdr:spPr>
        <a:xfrm>
          <a:off x="16525875" y="257841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66675</xdr:colOff>
      <xdr:row>77</xdr:row>
      <xdr:rowOff>19050</xdr:rowOff>
    </xdr:from>
    <xdr:to>
      <xdr:col>8</xdr:col>
      <xdr:colOff>142875</xdr:colOff>
      <xdr:row>81</xdr:row>
      <xdr:rowOff>257175</xdr:rowOff>
    </xdr:to>
    <xdr:sp macro="" textlink="">
      <xdr:nvSpPr>
        <xdr:cNvPr id="8" name="Accolade ouvrante 7">
          <a:extLst>
            <a:ext uri="{FF2B5EF4-FFF2-40B4-BE49-F238E27FC236}">
              <a16:creationId xmlns:a16="http://schemas.microsoft.com/office/drawing/2014/main" id="{D334B292-4686-4594-A8FB-9EDB9E0E718C}"/>
            </a:ext>
          </a:extLst>
        </xdr:cNvPr>
        <xdr:cNvSpPr/>
      </xdr:nvSpPr>
      <xdr:spPr>
        <a:xfrm>
          <a:off x="6829425" y="26727150"/>
          <a:ext cx="76200" cy="1476375"/>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8</xdr:col>
      <xdr:colOff>0</xdr:colOff>
      <xdr:row>82</xdr:row>
      <xdr:rowOff>171450</xdr:rowOff>
    </xdr:from>
    <xdr:to>
      <xdr:col>13</xdr:col>
      <xdr:colOff>409575</xdr:colOff>
      <xdr:row>84</xdr:row>
      <xdr:rowOff>228600</xdr:rowOff>
    </xdr:to>
    <xdr:sp macro="" textlink="">
      <xdr:nvSpPr>
        <xdr:cNvPr id="9" name="ZoneTexte 8">
          <a:extLst>
            <a:ext uri="{FF2B5EF4-FFF2-40B4-BE49-F238E27FC236}">
              <a16:creationId xmlns:a16="http://schemas.microsoft.com/office/drawing/2014/main" id="{ED7B1BAE-0C6E-4DE0-8884-38C441172268}"/>
            </a:ext>
          </a:extLst>
        </xdr:cNvPr>
        <xdr:cNvSpPr txBox="1"/>
      </xdr:nvSpPr>
      <xdr:spPr>
        <a:xfrm>
          <a:off x="6762750" y="28384500"/>
          <a:ext cx="5038725"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t>A moins qu'un classement n'intervienne en cours d'année ou arrive à terme en cours d'année, vous n'utiliserez </a:t>
          </a:r>
          <a:r>
            <a:rPr lang="fr-FR" sz="1100" b="1"/>
            <a:t>QUE</a:t>
          </a:r>
          <a:r>
            <a:rPr lang="fr-FR" sz="1100"/>
            <a:t> les colonnes vertes ou les colonnes oranges</a:t>
          </a:r>
        </a:p>
      </xdr:txBody>
    </xdr:sp>
    <xdr:clientData/>
  </xdr:twoCellAnchor>
  <xdr:twoCellAnchor>
    <xdr:from>
      <xdr:col>17</xdr:col>
      <xdr:colOff>866775</xdr:colOff>
      <xdr:row>112</xdr:row>
      <xdr:rowOff>314325</xdr:rowOff>
    </xdr:from>
    <xdr:to>
      <xdr:col>18</xdr:col>
      <xdr:colOff>123825</xdr:colOff>
      <xdr:row>114</xdr:row>
      <xdr:rowOff>0</xdr:rowOff>
    </xdr:to>
    <xdr:sp macro="" textlink="">
      <xdr:nvSpPr>
        <xdr:cNvPr id="10" name="Flèche : bas 9">
          <a:extLst>
            <a:ext uri="{FF2B5EF4-FFF2-40B4-BE49-F238E27FC236}">
              <a16:creationId xmlns:a16="http://schemas.microsoft.com/office/drawing/2014/main" id="{4CF1510D-19A1-4E42-96E7-A08F950596FC}"/>
            </a:ext>
          </a:extLst>
        </xdr:cNvPr>
        <xdr:cNvSpPr/>
      </xdr:nvSpPr>
      <xdr:spPr>
        <a:xfrm>
          <a:off x="16525875" y="39166800"/>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66675</xdr:colOff>
      <xdr:row>116</xdr:row>
      <xdr:rowOff>19050</xdr:rowOff>
    </xdr:from>
    <xdr:to>
      <xdr:col>8</xdr:col>
      <xdr:colOff>142875</xdr:colOff>
      <xdr:row>120</xdr:row>
      <xdr:rowOff>257175</xdr:rowOff>
    </xdr:to>
    <xdr:sp macro="" textlink="">
      <xdr:nvSpPr>
        <xdr:cNvPr id="11" name="Accolade ouvrante 10">
          <a:extLst>
            <a:ext uri="{FF2B5EF4-FFF2-40B4-BE49-F238E27FC236}">
              <a16:creationId xmlns:a16="http://schemas.microsoft.com/office/drawing/2014/main" id="{E3026619-C482-44EA-800F-BCDB60E0D62C}"/>
            </a:ext>
          </a:extLst>
        </xdr:cNvPr>
        <xdr:cNvSpPr/>
      </xdr:nvSpPr>
      <xdr:spPr>
        <a:xfrm>
          <a:off x="6829425" y="40128825"/>
          <a:ext cx="76200" cy="1476375"/>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8</xdr:col>
      <xdr:colOff>0</xdr:colOff>
      <xdr:row>121</xdr:row>
      <xdr:rowOff>171450</xdr:rowOff>
    </xdr:from>
    <xdr:to>
      <xdr:col>13</xdr:col>
      <xdr:colOff>409575</xdr:colOff>
      <xdr:row>123</xdr:row>
      <xdr:rowOff>228600</xdr:rowOff>
    </xdr:to>
    <xdr:sp macro="" textlink="">
      <xdr:nvSpPr>
        <xdr:cNvPr id="12" name="ZoneTexte 11">
          <a:extLst>
            <a:ext uri="{FF2B5EF4-FFF2-40B4-BE49-F238E27FC236}">
              <a16:creationId xmlns:a16="http://schemas.microsoft.com/office/drawing/2014/main" id="{B4B6EDD0-BF3B-40D2-88DB-4DCCDB5355D2}"/>
            </a:ext>
          </a:extLst>
        </xdr:cNvPr>
        <xdr:cNvSpPr txBox="1"/>
      </xdr:nvSpPr>
      <xdr:spPr>
        <a:xfrm>
          <a:off x="6762750" y="41786175"/>
          <a:ext cx="5038725"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t>A moins qu'un classement n'intervienne en cours d'année ou arrive à terme en cours d'année, vous n'utiliserez </a:t>
          </a:r>
          <a:r>
            <a:rPr lang="fr-FR" sz="1100" b="1"/>
            <a:t>QUE</a:t>
          </a:r>
          <a:r>
            <a:rPr lang="fr-FR" sz="1100"/>
            <a:t> les colonnes vertes ou les colonnes oranges</a:t>
          </a:r>
        </a:p>
      </xdr:txBody>
    </xdr:sp>
    <xdr:clientData/>
  </xdr:twoCellAnchor>
  <xdr:twoCellAnchor>
    <xdr:from>
      <xdr:col>17</xdr:col>
      <xdr:colOff>866775</xdr:colOff>
      <xdr:row>151</xdr:row>
      <xdr:rowOff>314325</xdr:rowOff>
    </xdr:from>
    <xdr:to>
      <xdr:col>18</xdr:col>
      <xdr:colOff>123825</xdr:colOff>
      <xdr:row>153</xdr:row>
      <xdr:rowOff>0</xdr:rowOff>
    </xdr:to>
    <xdr:sp macro="" textlink="">
      <xdr:nvSpPr>
        <xdr:cNvPr id="13" name="Flèche : bas 12">
          <a:extLst>
            <a:ext uri="{FF2B5EF4-FFF2-40B4-BE49-F238E27FC236}">
              <a16:creationId xmlns:a16="http://schemas.microsoft.com/office/drawing/2014/main" id="{7ECBF544-61BD-4635-90CE-BBE10F3601CF}"/>
            </a:ext>
          </a:extLst>
        </xdr:cNvPr>
        <xdr:cNvSpPr/>
      </xdr:nvSpPr>
      <xdr:spPr>
        <a:xfrm>
          <a:off x="16525875" y="525684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73</xdr:row>
      <xdr:rowOff>314325</xdr:rowOff>
    </xdr:from>
    <xdr:to>
      <xdr:col>18</xdr:col>
      <xdr:colOff>123825</xdr:colOff>
      <xdr:row>75</xdr:row>
      <xdr:rowOff>0</xdr:rowOff>
    </xdr:to>
    <xdr:sp macro="" textlink="">
      <xdr:nvSpPr>
        <xdr:cNvPr id="14" name="Flèche : bas 13">
          <a:extLst>
            <a:ext uri="{FF2B5EF4-FFF2-40B4-BE49-F238E27FC236}">
              <a16:creationId xmlns:a16="http://schemas.microsoft.com/office/drawing/2014/main" id="{6F0210A7-E7F1-4009-98A7-1293F38838F3}"/>
            </a:ext>
          </a:extLst>
        </xdr:cNvPr>
        <xdr:cNvSpPr/>
      </xdr:nvSpPr>
      <xdr:spPr>
        <a:xfrm>
          <a:off x="16525875" y="257841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112</xdr:row>
      <xdr:rowOff>314325</xdr:rowOff>
    </xdr:from>
    <xdr:to>
      <xdr:col>18</xdr:col>
      <xdr:colOff>123825</xdr:colOff>
      <xdr:row>114</xdr:row>
      <xdr:rowOff>0</xdr:rowOff>
    </xdr:to>
    <xdr:sp macro="" textlink="">
      <xdr:nvSpPr>
        <xdr:cNvPr id="15" name="Flèche : bas 14">
          <a:extLst>
            <a:ext uri="{FF2B5EF4-FFF2-40B4-BE49-F238E27FC236}">
              <a16:creationId xmlns:a16="http://schemas.microsoft.com/office/drawing/2014/main" id="{B6657786-C1E7-4FA5-B6E3-30D53E883E09}"/>
            </a:ext>
          </a:extLst>
        </xdr:cNvPr>
        <xdr:cNvSpPr/>
      </xdr:nvSpPr>
      <xdr:spPr>
        <a:xfrm>
          <a:off x="16525875" y="39166800"/>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112</xdr:row>
      <xdr:rowOff>314325</xdr:rowOff>
    </xdr:from>
    <xdr:to>
      <xdr:col>18</xdr:col>
      <xdr:colOff>123825</xdr:colOff>
      <xdr:row>114</xdr:row>
      <xdr:rowOff>0</xdr:rowOff>
    </xdr:to>
    <xdr:sp macro="" textlink="">
      <xdr:nvSpPr>
        <xdr:cNvPr id="16" name="Flèche : bas 15">
          <a:extLst>
            <a:ext uri="{FF2B5EF4-FFF2-40B4-BE49-F238E27FC236}">
              <a16:creationId xmlns:a16="http://schemas.microsoft.com/office/drawing/2014/main" id="{31A02162-8068-49FF-9FBD-3CA7983BFC5F}"/>
            </a:ext>
          </a:extLst>
        </xdr:cNvPr>
        <xdr:cNvSpPr/>
      </xdr:nvSpPr>
      <xdr:spPr>
        <a:xfrm>
          <a:off x="16525875" y="39166800"/>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151</xdr:row>
      <xdr:rowOff>314325</xdr:rowOff>
    </xdr:from>
    <xdr:to>
      <xdr:col>18</xdr:col>
      <xdr:colOff>123825</xdr:colOff>
      <xdr:row>153</xdr:row>
      <xdr:rowOff>0</xdr:rowOff>
    </xdr:to>
    <xdr:sp macro="" textlink="">
      <xdr:nvSpPr>
        <xdr:cNvPr id="17" name="Flèche : bas 16">
          <a:extLst>
            <a:ext uri="{FF2B5EF4-FFF2-40B4-BE49-F238E27FC236}">
              <a16:creationId xmlns:a16="http://schemas.microsoft.com/office/drawing/2014/main" id="{8296FC20-8FF2-41AC-A7C3-AF640CE29BF1}"/>
            </a:ext>
          </a:extLst>
        </xdr:cNvPr>
        <xdr:cNvSpPr/>
      </xdr:nvSpPr>
      <xdr:spPr>
        <a:xfrm>
          <a:off x="16525875" y="525684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151</xdr:row>
      <xdr:rowOff>314325</xdr:rowOff>
    </xdr:from>
    <xdr:to>
      <xdr:col>18</xdr:col>
      <xdr:colOff>123825</xdr:colOff>
      <xdr:row>153</xdr:row>
      <xdr:rowOff>0</xdr:rowOff>
    </xdr:to>
    <xdr:sp macro="" textlink="">
      <xdr:nvSpPr>
        <xdr:cNvPr id="18" name="Flèche : bas 17">
          <a:extLst>
            <a:ext uri="{FF2B5EF4-FFF2-40B4-BE49-F238E27FC236}">
              <a16:creationId xmlns:a16="http://schemas.microsoft.com/office/drawing/2014/main" id="{AED257A2-2471-4324-9EB2-020E9AFB21B4}"/>
            </a:ext>
          </a:extLst>
        </xdr:cNvPr>
        <xdr:cNvSpPr/>
      </xdr:nvSpPr>
      <xdr:spPr>
        <a:xfrm>
          <a:off x="16525875" y="525684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151</xdr:row>
      <xdr:rowOff>314325</xdr:rowOff>
    </xdr:from>
    <xdr:to>
      <xdr:col>18</xdr:col>
      <xdr:colOff>123825</xdr:colOff>
      <xdr:row>153</xdr:row>
      <xdr:rowOff>0</xdr:rowOff>
    </xdr:to>
    <xdr:sp macro="" textlink="">
      <xdr:nvSpPr>
        <xdr:cNvPr id="19" name="Flèche : bas 18">
          <a:extLst>
            <a:ext uri="{FF2B5EF4-FFF2-40B4-BE49-F238E27FC236}">
              <a16:creationId xmlns:a16="http://schemas.microsoft.com/office/drawing/2014/main" id="{A209449C-34ED-44D8-8F8A-0590224D55FE}"/>
            </a:ext>
          </a:extLst>
        </xdr:cNvPr>
        <xdr:cNvSpPr/>
      </xdr:nvSpPr>
      <xdr:spPr>
        <a:xfrm>
          <a:off x="16525875" y="525684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66675</xdr:colOff>
      <xdr:row>161</xdr:row>
      <xdr:rowOff>19050</xdr:rowOff>
    </xdr:from>
    <xdr:to>
      <xdr:col>8</xdr:col>
      <xdr:colOff>142875</xdr:colOff>
      <xdr:row>165</xdr:row>
      <xdr:rowOff>257175</xdr:rowOff>
    </xdr:to>
    <xdr:sp macro="" textlink="">
      <xdr:nvSpPr>
        <xdr:cNvPr id="20" name="Accolade ouvrante 19">
          <a:extLst>
            <a:ext uri="{FF2B5EF4-FFF2-40B4-BE49-F238E27FC236}">
              <a16:creationId xmlns:a16="http://schemas.microsoft.com/office/drawing/2014/main" id="{EEFB6469-3835-4B49-BD4B-D24E51C07FE9}"/>
            </a:ext>
          </a:extLst>
        </xdr:cNvPr>
        <xdr:cNvSpPr/>
      </xdr:nvSpPr>
      <xdr:spPr>
        <a:xfrm>
          <a:off x="6829425" y="54568725"/>
          <a:ext cx="76200" cy="1476375"/>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8</xdr:col>
      <xdr:colOff>0</xdr:colOff>
      <xdr:row>166</xdr:row>
      <xdr:rowOff>171450</xdr:rowOff>
    </xdr:from>
    <xdr:to>
      <xdr:col>13</xdr:col>
      <xdr:colOff>409575</xdr:colOff>
      <xdr:row>168</xdr:row>
      <xdr:rowOff>228600</xdr:rowOff>
    </xdr:to>
    <xdr:sp macro="" textlink="">
      <xdr:nvSpPr>
        <xdr:cNvPr id="21" name="ZoneTexte 20">
          <a:extLst>
            <a:ext uri="{FF2B5EF4-FFF2-40B4-BE49-F238E27FC236}">
              <a16:creationId xmlns:a16="http://schemas.microsoft.com/office/drawing/2014/main" id="{A896FACC-4BF6-4439-9A81-148FF53A3572}"/>
            </a:ext>
          </a:extLst>
        </xdr:cNvPr>
        <xdr:cNvSpPr txBox="1"/>
      </xdr:nvSpPr>
      <xdr:spPr>
        <a:xfrm>
          <a:off x="6762750" y="56226075"/>
          <a:ext cx="5038725"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t>A moins qu'un classement n'intervienne en cours d'année ou arrive à terme en cours d'année, vous n'utiliserez </a:t>
          </a:r>
          <a:r>
            <a:rPr lang="fr-FR" sz="1100" b="1"/>
            <a:t>QUE</a:t>
          </a:r>
          <a:r>
            <a:rPr lang="fr-FR" sz="1100"/>
            <a:t> les colonnes vertes ou les colonnes oranges</a:t>
          </a:r>
        </a:p>
      </xdr:txBody>
    </xdr:sp>
    <xdr:clientData/>
  </xdr:twoCellAnchor>
  <xdr:twoCellAnchor>
    <xdr:from>
      <xdr:col>17</xdr:col>
      <xdr:colOff>866775</xdr:colOff>
      <xdr:row>196</xdr:row>
      <xdr:rowOff>314325</xdr:rowOff>
    </xdr:from>
    <xdr:to>
      <xdr:col>18</xdr:col>
      <xdr:colOff>123825</xdr:colOff>
      <xdr:row>198</xdr:row>
      <xdr:rowOff>0</xdr:rowOff>
    </xdr:to>
    <xdr:sp macro="" textlink="">
      <xdr:nvSpPr>
        <xdr:cNvPr id="22" name="Flèche : bas 21">
          <a:extLst>
            <a:ext uri="{FF2B5EF4-FFF2-40B4-BE49-F238E27FC236}">
              <a16:creationId xmlns:a16="http://schemas.microsoft.com/office/drawing/2014/main" id="{76EF60D1-5448-46BA-9B96-FDB88205507D}"/>
            </a:ext>
          </a:extLst>
        </xdr:cNvPr>
        <xdr:cNvSpPr/>
      </xdr:nvSpPr>
      <xdr:spPr>
        <a:xfrm>
          <a:off x="16525875" y="670083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196</xdr:row>
      <xdr:rowOff>314325</xdr:rowOff>
    </xdr:from>
    <xdr:to>
      <xdr:col>18</xdr:col>
      <xdr:colOff>123825</xdr:colOff>
      <xdr:row>198</xdr:row>
      <xdr:rowOff>0</xdr:rowOff>
    </xdr:to>
    <xdr:sp macro="" textlink="">
      <xdr:nvSpPr>
        <xdr:cNvPr id="23" name="Flèche : bas 22">
          <a:extLst>
            <a:ext uri="{FF2B5EF4-FFF2-40B4-BE49-F238E27FC236}">
              <a16:creationId xmlns:a16="http://schemas.microsoft.com/office/drawing/2014/main" id="{E21E67F0-CB98-4E20-AE3B-C84DCC0AA632}"/>
            </a:ext>
          </a:extLst>
        </xdr:cNvPr>
        <xdr:cNvSpPr/>
      </xdr:nvSpPr>
      <xdr:spPr>
        <a:xfrm>
          <a:off x="16525875" y="670083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196</xdr:row>
      <xdr:rowOff>314325</xdr:rowOff>
    </xdr:from>
    <xdr:to>
      <xdr:col>18</xdr:col>
      <xdr:colOff>123825</xdr:colOff>
      <xdr:row>198</xdr:row>
      <xdr:rowOff>0</xdr:rowOff>
    </xdr:to>
    <xdr:sp macro="" textlink="">
      <xdr:nvSpPr>
        <xdr:cNvPr id="24" name="Flèche : bas 23">
          <a:extLst>
            <a:ext uri="{FF2B5EF4-FFF2-40B4-BE49-F238E27FC236}">
              <a16:creationId xmlns:a16="http://schemas.microsoft.com/office/drawing/2014/main" id="{21CD4C0D-7CA8-4C24-A80F-A52B4B9CB6C7}"/>
            </a:ext>
          </a:extLst>
        </xdr:cNvPr>
        <xdr:cNvSpPr/>
      </xdr:nvSpPr>
      <xdr:spPr>
        <a:xfrm>
          <a:off x="16525875" y="670083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196</xdr:row>
      <xdr:rowOff>314325</xdr:rowOff>
    </xdr:from>
    <xdr:to>
      <xdr:col>18</xdr:col>
      <xdr:colOff>123825</xdr:colOff>
      <xdr:row>198</xdr:row>
      <xdr:rowOff>0</xdr:rowOff>
    </xdr:to>
    <xdr:sp macro="" textlink="">
      <xdr:nvSpPr>
        <xdr:cNvPr id="25" name="Flèche : bas 24">
          <a:extLst>
            <a:ext uri="{FF2B5EF4-FFF2-40B4-BE49-F238E27FC236}">
              <a16:creationId xmlns:a16="http://schemas.microsoft.com/office/drawing/2014/main" id="{419537AE-C81E-408A-B336-D86A9870F55F}"/>
            </a:ext>
          </a:extLst>
        </xdr:cNvPr>
        <xdr:cNvSpPr/>
      </xdr:nvSpPr>
      <xdr:spPr>
        <a:xfrm>
          <a:off x="16525875" y="670083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66675</xdr:colOff>
      <xdr:row>206</xdr:row>
      <xdr:rowOff>19050</xdr:rowOff>
    </xdr:from>
    <xdr:to>
      <xdr:col>8</xdr:col>
      <xdr:colOff>142875</xdr:colOff>
      <xdr:row>210</xdr:row>
      <xdr:rowOff>257175</xdr:rowOff>
    </xdr:to>
    <xdr:sp macro="" textlink="">
      <xdr:nvSpPr>
        <xdr:cNvPr id="26" name="Accolade ouvrante 25">
          <a:extLst>
            <a:ext uri="{FF2B5EF4-FFF2-40B4-BE49-F238E27FC236}">
              <a16:creationId xmlns:a16="http://schemas.microsoft.com/office/drawing/2014/main" id="{8E4E7AF2-9145-4EB3-AB28-B42988344563}"/>
            </a:ext>
          </a:extLst>
        </xdr:cNvPr>
        <xdr:cNvSpPr/>
      </xdr:nvSpPr>
      <xdr:spPr>
        <a:xfrm>
          <a:off x="6829425" y="69008625"/>
          <a:ext cx="76200" cy="1476375"/>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8</xdr:col>
      <xdr:colOff>0</xdr:colOff>
      <xdr:row>211</xdr:row>
      <xdr:rowOff>171450</xdr:rowOff>
    </xdr:from>
    <xdr:to>
      <xdr:col>13</xdr:col>
      <xdr:colOff>409575</xdr:colOff>
      <xdr:row>213</xdr:row>
      <xdr:rowOff>228600</xdr:rowOff>
    </xdr:to>
    <xdr:sp macro="" textlink="">
      <xdr:nvSpPr>
        <xdr:cNvPr id="27" name="ZoneTexte 26">
          <a:extLst>
            <a:ext uri="{FF2B5EF4-FFF2-40B4-BE49-F238E27FC236}">
              <a16:creationId xmlns:a16="http://schemas.microsoft.com/office/drawing/2014/main" id="{0AF7CDC8-29C0-4789-90EF-F3C05E21A707}"/>
            </a:ext>
          </a:extLst>
        </xdr:cNvPr>
        <xdr:cNvSpPr txBox="1"/>
      </xdr:nvSpPr>
      <xdr:spPr>
        <a:xfrm>
          <a:off x="6762750" y="70665975"/>
          <a:ext cx="5038725"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t>A moins qu'un classement n'intervienne en cours d'année ou arrive à terme en cours d'année, vous n'utiliserez </a:t>
          </a:r>
          <a:r>
            <a:rPr lang="fr-FR" sz="1100" b="1"/>
            <a:t>QUE</a:t>
          </a:r>
          <a:r>
            <a:rPr lang="fr-FR" sz="1100"/>
            <a:t> les colonnes vertes ou les colonnes oranges</a:t>
          </a:r>
        </a:p>
      </xdr:txBody>
    </xdr:sp>
    <xdr:clientData/>
  </xdr:twoCellAnchor>
  <xdr:twoCellAnchor>
    <xdr:from>
      <xdr:col>17</xdr:col>
      <xdr:colOff>866775</xdr:colOff>
      <xdr:row>241</xdr:row>
      <xdr:rowOff>314325</xdr:rowOff>
    </xdr:from>
    <xdr:to>
      <xdr:col>18</xdr:col>
      <xdr:colOff>123825</xdr:colOff>
      <xdr:row>243</xdr:row>
      <xdr:rowOff>0</xdr:rowOff>
    </xdr:to>
    <xdr:sp macro="" textlink="">
      <xdr:nvSpPr>
        <xdr:cNvPr id="28" name="Flèche : bas 27">
          <a:extLst>
            <a:ext uri="{FF2B5EF4-FFF2-40B4-BE49-F238E27FC236}">
              <a16:creationId xmlns:a16="http://schemas.microsoft.com/office/drawing/2014/main" id="{8EA61DFD-9EEA-4C0B-9DC5-20FC02315BE6}"/>
            </a:ext>
          </a:extLst>
        </xdr:cNvPr>
        <xdr:cNvSpPr/>
      </xdr:nvSpPr>
      <xdr:spPr>
        <a:xfrm>
          <a:off x="16525875" y="814482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241</xdr:row>
      <xdr:rowOff>314325</xdr:rowOff>
    </xdr:from>
    <xdr:to>
      <xdr:col>18</xdr:col>
      <xdr:colOff>123825</xdr:colOff>
      <xdr:row>243</xdr:row>
      <xdr:rowOff>0</xdr:rowOff>
    </xdr:to>
    <xdr:sp macro="" textlink="">
      <xdr:nvSpPr>
        <xdr:cNvPr id="29" name="Flèche : bas 28">
          <a:extLst>
            <a:ext uri="{FF2B5EF4-FFF2-40B4-BE49-F238E27FC236}">
              <a16:creationId xmlns:a16="http://schemas.microsoft.com/office/drawing/2014/main" id="{FC8C1F69-2E29-4F09-8E4B-1C4C564ECF4A}"/>
            </a:ext>
          </a:extLst>
        </xdr:cNvPr>
        <xdr:cNvSpPr/>
      </xdr:nvSpPr>
      <xdr:spPr>
        <a:xfrm>
          <a:off x="16525875" y="814482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241</xdr:row>
      <xdr:rowOff>314325</xdr:rowOff>
    </xdr:from>
    <xdr:to>
      <xdr:col>18</xdr:col>
      <xdr:colOff>123825</xdr:colOff>
      <xdr:row>243</xdr:row>
      <xdr:rowOff>0</xdr:rowOff>
    </xdr:to>
    <xdr:sp macro="" textlink="">
      <xdr:nvSpPr>
        <xdr:cNvPr id="30" name="Flèche : bas 29">
          <a:extLst>
            <a:ext uri="{FF2B5EF4-FFF2-40B4-BE49-F238E27FC236}">
              <a16:creationId xmlns:a16="http://schemas.microsoft.com/office/drawing/2014/main" id="{DA0FD300-718D-4B8D-AC6D-40767B99A523}"/>
            </a:ext>
          </a:extLst>
        </xdr:cNvPr>
        <xdr:cNvSpPr/>
      </xdr:nvSpPr>
      <xdr:spPr>
        <a:xfrm>
          <a:off x="16525875" y="814482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241</xdr:row>
      <xdr:rowOff>314325</xdr:rowOff>
    </xdr:from>
    <xdr:to>
      <xdr:col>18</xdr:col>
      <xdr:colOff>123825</xdr:colOff>
      <xdr:row>243</xdr:row>
      <xdr:rowOff>0</xdr:rowOff>
    </xdr:to>
    <xdr:sp macro="" textlink="">
      <xdr:nvSpPr>
        <xdr:cNvPr id="31" name="Flèche : bas 30">
          <a:extLst>
            <a:ext uri="{FF2B5EF4-FFF2-40B4-BE49-F238E27FC236}">
              <a16:creationId xmlns:a16="http://schemas.microsoft.com/office/drawing/2014/main" id="{FDD67065-1F46-48D8-92BF-06A6C1B018DA}"/>
            </a:ext>
          </a:extLst>
        </xdr:cNvPr>
        <xdr:cNvSpPr/>
      </xdr:nvSpPr>
      <xdr:spPr>
        <a:xfrm>
          <a:off x="16525875" y="814482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66675</xdr:colOff>
      <xdr:row>251</xdr:row>
      <xdr:rowOff>19050</xdr:rowOff>
    </xdr:from>
    <xdr:to>
      <xdr:col>8</xdr:col>
      <xdr:colOff>142875</xdr:colOff>
      <xdr:row>255</xdr:row>
      <xdr:rowOff>257175</xdr:rowOff>
    </xdr:to>
    <xdr:sp macro="" textlink="">
      <xdr:nvSpPr>
        <xdr:cNvPr id="32" name="Accolade ouvrante 31">
          <a:extLst>
            <a:ext uri="{FF2B5EF4-FFF2-40B4-BE49-F238E27FC236}">
              <a16:creationId xmlns:a16="http://schemas.microsoft.com/office/drawing/2014/main" id="{0AD6AE88-AEE2-4C89-80E6-0EFE2FC1E683}"/>
            </a:ext>
          </a:extLst>
        </xdr:cNvPr>
        <xdr:cNvSpPr/>
      </xdr:nvSpPr>
      <xdr:spPr>
        <a:xfrm>
          <a:off x="6829425" y="83448525"/>
          <a:ext cx="76200" cy="1476375"/>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8</xdr:col>
      <xdr:colOff>0</xdr:colOff>
      <xdr:row>256</xdr:row>
      <xdr:rowOff>171450</xdr:rowOff>
    </xdr:from>
    <xdr:to>
      <xdr:col>13</xdr:col>
      <xdr:colOff>409575</xdr:colOff>
      <xdr:row>258</xdr:row>
      <xdr:rowOff>228600</xdr:rowOff>
    </xdr:to>
    <xdr:sp macro="" textlink="">
      <xdr:nvSpPr>
        <xdr:cNvPr id="33" name="ZoneTexte 32">
          <a:extLst>
            <a:ext uri="{FF2B5EF4-FFF2-40B4-BE49-F238E27FC236}">
              <a16:creationId xmlns:a16="http://schemas.microsoft.com/office/drawing/2014/main" id="{6632FC8B-99E7-4A90-B6AA-A07CC9C1F9BC}"/>
            </a:ext>
          </a:extLst>
        </xdr:cNvPr>
        <xdr:cNvSpPr txBox="1"/>
      </xdr:nvSpPr>
      <xdr:spPr>
        <a:xfrm>
          <a:off x="6762750" y="85105875"/>
          <a:ext cx="5038725"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t>A moins qu'un classement n'intervienne en cours d'année ou arrive à terme en cours d'année, vous n'utiliserez </a:t>
          </a:r>
          <a:r>
            <a:rPr lang="fr-FR" sz="1100" b="1"/>
            <a:t>QUE</a:t>
          </a:r>
          <a:r>
            <a:rPr lang="fr-FR" sz="1100"/>
            <a:t> les colonnes vertes ou les colonnes oranges</a:t>
          </a:r>
        </a:p>
      </xdr:txBody>
    </xdr:sp>
    <xdr:clientData/>
  </xdr:twoCellAnchor>
  <xdr:twoCellAnchor>
    <xdr:from>
      <xdr:col>17</xdr:col>
      <xdr:colOff>866775</xdr:colOff>
      <xdr:row>286</xdr:row>
      <xdr:rowOff>314325</xdr:rowOff>
    </xdr:from>
    <xdr:to>
      <xdr:col>18</xdr:col>
      <xdr:colOff>123825</xdr:colOff>
      <xdr:row>288</xdr:row>
      <xdr:rowOff>0</xdr:rowOff>
    </xdr:to>
    <xdr:sp macro="" textlink="">
      <xdr:nvSpPr>
        <xdr:cNvPr id="34" name="Flèche : bas 33">
          <a:extLst>
            <a:ext uri="{FF2B5EF4-FFF2-40B4-BE49-F238E27FC236}">
              <a16:creationId xmlns:a16="http://schemas.microsoft.com/office/drawing/2014/main" id="{D6DFFE20-45B1-4511-AC76-D096716F81DF}"/>
            </a:ext>
          </a:extLst>
        </xdr:cNvPr>
        <xdr:cNvSpPr/>
      </xdr:nvSpPr>
      <xdr:spPr>
        <a:xfrm>
          <a:off x="16525875" y="958881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286</xdr:row>
      <xdr:rowOff>314325</xdr:rowOff>
    </xdr:from>
    <xdr:to>
      <xdr:col>18</xdr:col>
      <xdr:colOff>123825</xdr:colOff>
      <xdr:row>288</xdr:row>
      <xdr:rowOff>0</xdr:rowOff>
    </xdr:to>
    <xdr:sp macro="" textlink="">
      <xdr:nvSpPr>
        <xdr:cNvPr id="35" name="Flèche : bas 34">
          <a:extLst>
            <a:ext uri="{FF2B5EF4-FFF2-40B4-BE49-F238E27FC236}">
              <a16:creationId xmlns:a16="http://schemas.microsoft.com/office/drawing/2014/main" id="{326A0093-83AE-426F-8D57-797F9E09A15B}"/>
            </a:ext>
          </a:extLst>
        </xdr:cNvPr>
        <xdr:cNvSpPr/>
      </xdr:nvSpPr>
      <xdr:spPr>
        <a:xfrm>
          <a:off x="16525875" y="958881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286</xdr:row>
      <xdr:rowOff>314325</xdr:rowOff>
    </xdr:from>
    <xdr:to>
      <xdr:col>18</xdr:col>
      <xdr:colOff>123825</xdr:colOff>
      <xdr:row>288</xdr:row>
      <xdr:rowOff>0</xdr:rowOff>
    </xdr:to>
    <xdr:sp macro="" textlink="">
      <xdr:nvSpPr>
        <xdr:cNvPr id="36" name="Flèche : bas 35">
          <a:extLst>
            <a:ext uri="{FF2B5EF4-FFF2-40B4-BE49-F238E27FC236}">
              <a16:creationId xmlns:a16="http://schemas.microsoft.com/office/drawing/2014/main" id="{DDCCC0F8-6D66-4E05-81BC-8DC5DFCBBAC3}"/>
            </a:ext>
          </a:extLst>
        </xdr:cNvPr>
        <xdr:cNvSpPr/>
      </xdr:nvSpPr>
      <xdr:spPr>
        <a:xfrm>
          <a:off x="16525875" y="958881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286</xdr:row>
      <xdr:rowOff>314325</xdr:rowOff>
    </xdr:from>
    <xdr:to>
      <xdr:col>18</xdr:col>
      <xdr:colOff>123825</xdr:colOff>
      <xdr:row>288</xdr:row>
      <xdr:rowOff>0</xdr:rowOff>
    </xdr:to>
    <xdr:sp macro="" textlink="">
      <xdr:nvSpPr>
        <xdr:cNvPr id="37" name="Flèche : bas 36">
          <a:extLst>
            <a:ext uri="{FF2B5EF4-FFF2-40B4-BE49-F238E27FC236}">
              <a16:creationId xmlns:a16="http://schemas.microsoft.com/office/drawing/2014/main" id="{6742C8E4-E9C6-42BD-90B5-DA404FD53CED}"/>
            </a:ext>
          </a:extLst>
        </xdr:cNvPr>
        <xdr:cNvSpPr/>
      </xdr:nvSpPr>
      <xdr:spPr>
        <a:xfrm>
          <a:off x="16525875" y="958881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66675</xdr:colOff>
      <xdr:row>296</xdr:row>
      <xdr:rowOff>19050</xdr:rowOff>
    </xdr:from>
    <xdr:to>
      <xdr:col>8</xdr:col>
      <xdr:colOff>142875</xdr:colOff>
      <xdr:row>300</xdr:row>
      <xdr:rowOff>257175</xdr:rowOff>
    </xdr:to>
    <xdr:sp macro="" textlink="">
      <xdr:nvSpPr>
        <xdr:cNvPr id="38" name="Accolade ouvrante 37">
          <a:extLst>
            <a:ext uri="{FF2B5EF4-FFF2-40B4-BE49-F238E27FC236}">
              <a16:creationId xmlns:a16="http://schemas.microsoft.com/office/drawing/2014/main" id="{266CFB7A-7E44-4AE4-8FD9-D2FAB14B7077}"/>
            </a:ext>
          </a:extLst>
        </xdr:cNvPr>
        <xdr:cNvSpPr/>
      </xdr:nvSpPr>
      <xdr:spPr>
        <a:xfrm>
          <a:off x="6829425" y="97888425"/>
          <a:ext cx="76200" cy="1476375"/>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8</xdr:col>
      <xdr:colOff>0</xdr:colOff>
      <xdr:row>301</xdr:row>
      <xdr:rowOff>171450</xdr:rowOff>
    </xdr:from>
    <xdr:to>
      <xdr:col>13</xdr:col>
      <xdr:colOff>409575</xdr:colOff>
      <xdr:row>303</xdr:row>
      <xdr:rowOff>228600</xdr:rowOff>
    </xdr:to>
    <xdr:sp macro="" textlink="">
      <xdr:nvSpPr>
        <xdr:cNvPr id="39" name="ZoneTexte 38">
          <a:extLst>
            <a:ext uri="{FF2B5EF4-FFF2-40B4-BE49-F238E27FC236}">
              <a16:creationId xmlns:a16="http://schemas.microsoft.com/office/drawing/2014/main" id="{789B33A9-E236-48C0-94AD-AED63F054851}"/>
            </a:ext>
          </a:extLst>
        </xdr:cNvPr>
        <xdr:cNvSpPr txBox="1"/>
      </xdr:nvSpPr>
      <xdr:spPr>
        <a:xfrm>
          <a:off x="6762750" y="99545775"/>
          <a:ext cx="5038725"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t>A moins qu'un classement n'intervienne en cours d'année ou arrive à terme en cours d'année, vous n'utiliserez </a:t>
          </a:r>
          <a:r>
            <a:rPr lang="fr-FR" sz="1100" b="1"/>
            <a:t>QUE</a:t>
          </a:r>
          <a:r>
            <a:rPr lang="fr-FR" sz="1100"/>
            <a:t> les colonnes vertes ou les colonnes oranges</a:t>
          </a:r>
        </a:p>
      </xdr:txBody>
    </xdr:sp>
    <xdr:clientData/>
  </xdr:twoCellAnchor>
  <xdr:twoCellAnchor>
    <xdr:from>
      <xdr:col>17</xdr:col>
      <xdr:colOff>866775</xdr:colOff>
      <xdr:row>331</xdr:row>
      <xdr:rowOff>314325</xdr:rowOff>
    </xdr:from>
    <xdr:to>
      <xdr:col>18</xdr:col>
      <xdr:colOff>123825</xdr:colOff>
      <xdr:row>333</xdr:row>
      <xdr:rowOff>0</xdr:rowOff>
    </xdr:to>
    <xdr:sp macro="" textlink="">
      <xdr:nvSpPr>
        <xdr:cNvPr id="40" name="Flèche : bas 39">
          <a:extLst>
            <a:ext uri="{FF2B5EF4-FFF2-40B4-BE49-F238E27FC236}">
              <a16:creationId xmlns:a16="http://schemas.microsoft.com/office/drawing/2014/main" id="{B7EC4F0E-49BC-4F27-99D4-65D71183AB4D}"/>
            </a:ext>
          </a:extLst>
        </xdr:cNvPr>
        <xdr:cNvSpPr/>
      </xdr:nvSpPr>
      <xdr:spPr>
        <a:xfrm>
          <a:off x="16525875" y="1103280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331</xdr:row>
      <xdr:rowOff>314325</xdr:rowOff>
    </xdr:from>
    <xdr:to>
      <xdr:col>18</xdr:col>
      <xdr:colOff>123825</xdr:colOff>
      <xdr:row>333</xdr:row>
      <xdr:rowOff>0</xdr:rowOff>
    </xdr:to>
    <xdr:sp macro="" textlink="">
      <xdr:nvSpPr>
        <xdr:cNvPr id="41" name="Flèche : bas 40">
          <a:extLst>
            <a:ext uri="{FF2B5EF4-FFF2-40B4-BE49-F238E27FC236}">
              <a16:creationId xmlns:a16="http://schemas.microsoft.com/office/drawing/2014/main" id="{8CC1EE09-8724-4243-8B41-26F743FBBF64}"/>
            </a:ext>
          </a:extLst>
        </xdr:cNvPr>
        <xdr:cNvSpPr/>
      </xdr:nvSpPr>
      <xdr:spPr>
        <a:xfrm>
          <a:off x="16525875" y="1103280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331</xdr:row>
      <xdr:rowOff>314325</xdr:rowOff>
    </xdr:from>
    <xdr:to>
      <xdr:col>18</xdr:col>
      <xdr:colOff>123825</xdr:colOff>
      <xdr:row>333</xdr:row>
      <xdr:rowOff>0</xdr:rowOff>
    </xdr:to>
    <xdr:sp macro="" textlink="">
      <xdr:nvSpPr>
        <xdr:cNvPr id="42" name="Flèche : bas 41">
          <a:extLst>
            <a:ext uri="{FF2B5EF4-FFF2-40B4-BE49-F238E27FC236}">
              <a16:creationId xmlns:a16="http://schemas.microsoft.com/office/drawing/2014/main" id="{BEBAC4B8-9A2E-4A6D-B293-45E95DE4CC5F}"/>
            </a:ext>
          </a:extLst>
        </xdr:cNvPr>
        <xdr:cNvSpPr/>
      </xdr:nvSpPr>
      <xdr:spPr>
        <a:xfrm>
          <a:off x="16525875" y="1103280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331</xdr:row>
      <xdr:rowOff>314325</xdr:rowOff>
    </xdr:from>
    <xdr:to>
      <xdr:col>18</xdr:col>
      <xdr:colOff>123825</xdr:colOff>
      <xdr:row>333</xdr:row>
      <xdr:rowOff>0</xdr:rowOff>
    </xdr:to>
    <xdr:sp macro="" textlink="">
      <xdr:nvSpPr>
        <xdr:cNvPr id="43" name="Flèche : bas 42">
          <a:extLst>
            <a:ext uri="{FF2B5EF4-FFF2-40B4-BE49-F238E27FC236}">
              <a16:creationId xmlns:a16="http://schemas.microsoft.com/office/drawing/2014/main" id="{064347C5-CD66-4DAD-8069-B2FAAB5709F0}"/>
            </a:ext>
          </a:extLst>
        </xdr:cNvPr>
        <xdr:cNvSpPr/>
      </xdr:nvSpPr>
      <xdr:spPr>
        <a:xfrm>
          <a:off x="16525875" y="1103280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66675</xdr:colOff>
      <xdr:row>341</xdr:row>
      <xdr:rowOff>19050</xdr:rowOff>
    </xdr:from>
    <xdr:to>
      <xdr:col>8</xdr:col>
      <xdr:colOff>142875</xdr:colOff>
      <xdr:row>345</xdr:row>
      <xdr:rowOff>257175</xdr:rowOff>
    </xdr:to>
    <xdr:sp macro="" textlink="">
      <xdr:nvSpPr>
        <xdr:cNvPr id="44" name="Accolade ouvrante 43">
          <a:extLst>
            <a:ext uri="{FF2B5EF4-FFF2-40B4-BE49-F238E27FC236}">
              <a16:creationId xmlns:a16="http://schemas.microsoft.com/office/drawing/2014/main" id="{D241C895-889A-4C2E-B846-8F94664B3735}"/>
            </a:ext>
          </a:extLst>
        </xdr:cNvPr>
        <xdr:cNvSpPr/>
      </xdr:nvSpPr>
      <xdr:spPr>
        <a:xfrm>
          <a:off x="6829425" y="112328325"/>
          <a:ext cx="76200" cy="1476375"/>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8</xdr:col>
      <xdr:colOff>0</xdr:colOff>
      <xdr:row>346</xdr:row>
      <xdr:rowOff>171450</xdr:rowOff>
    </xdr:from>
    <xdr:to>
      <xdr:col>13</xdr:col>
      <xdr:colOff>409575</xdr:colOff>
      <xdr:row>348</xdr:row>
      <xdr:rowOff>228600</xdr:rowOff>
    </xdr:to>
    <xdr:sp macro="" textlink="">
      <xdr:nvSpPr>
        <xdr:cNvPr id="45" name="ZoneTexte 44">
          <a:extLst>
            <a:ext uri="{FF2B5EF4-FFF2-40B4-BE49-F238E27FC236}">
              <a16:creationId xmlns:a16="http://schemas.microsoft.com/office/drawing/2014/main" id="{2487E5FE-D77E-4249-9A02-1617170E21EF}"/>
            </a:ext>
          </a:extLst>
        </xdr:cNvPr>
        <xdr:cNvSpPr txBox="1"/>
      </xdr:nvSpPr>
      <xdr:spPr>
        <a:xfrm>
          <a:off x="6762750" y="113985675"/>
          <a:ext cx="5038725"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t>A moins qu'un classement n'intervienne en cours d'année ou arrive à terme en cours d'année, vous n'utiliserez </a:t>
          </a:r>
          <a:r>
            <a:rPr lang="fr-FR" sz="1100" b="1"/>
            <a:t>QUE</a:t>
          </a:r>
          <a:r>
            <a:rPr lang="fr-FR" sz="1100"/>
            <a:t> les colonnes vertes ou les colonnes oranges</a:t>
          </a:r>
        </a:p>
      </xdr:txBody>
    </xdr:sp>
    <xdr:clientData/>
  </xdr:twoCellAnchor>
  <xdr:twoCellAnchor>
    <xdr:from>
      <xdr:col>17</xdr:col>
      <xdr:colOff>866775</xdr:colOff>
      <xdr:row>376</xdr:row>
      <xdr:rowOff>314325</xdr:rowOff>
    </xdr:from>
    <xdr:to>
      <xdr:col>18</xdr:col>
      <xdr:colOff>123825</xdr:colOff>
      <xdr:row>378</xdr:row>
      <xdr:rowOff>0</xdr:rowOff>
    </xdr:to>
    <xdr:sp macro="" textlink="">
      <xdr:nvSpPr>
        <xdr:cNvPr id="46" name="Flèche : bas 45">
          <a:extLst>
            <a:ext uri="{FF2B5EF4-FFF2-40B4-BE49-F238E27FC236}">
              <a16:creationId xmlns:a16="http://schemas.microsoft.com/office/drawing/2014/main" id="{C980C0BA-1480-4A1D-A5B9-2C8770AB7D4F}"/>
            </a:ext>
          </a:extLst>
        </xdr:cNvPr>
        <xdr:cNvSpPr/>
      </xdr:nvSpPr>
      <xdr:spPr>
        <a:xfrm>
          <a:off x="16525875" y="1247679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376</xdr:row>
      <xdr:rowOff>314325</xdr:rowOff>
    </xdr:from>
    <xdr:to>
      <xdr:col>18</xdr:col>
      <xdr:colOff>123825</xdr:colOff>
      <xdr:row>378</xdr:row>
      <xdr:rowOff>0</xdr:rowOff>
    </xdr:to>
    <xdr:sp macro="" textlink="">
      <xdr:nvSpPr>
        <xdr:cNvPr id="47" name="Flèche : bas 46">
          <a:extLst>
            <a:ext uri="{FF2B5EF4-FFF2-40B4-BE49-F238E27FC236}">
              <a16:creationId xmlns:a16="http://schemas.microsoft.com/office/drawing/2014/main" id="{9BF7E577-09BD-4ADD-9EB2-50D53CA60A6E}"/>
            </a:ext>
          </a:extLst>
        </xdr:cNvPr>
        <xdr:cNvSpPr/>
      </xdr:nvSpPr>
      <xdr:spPr>
        <a:xfrm>
          <a:off x="16525875" y="1247679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376</xdr:row>
      <xdr:rowOff>314325</xdr:rowOff>
    </xdr:from>
    <xdr:to>
      <xdr:col>18</xdr:col>
      <xdr:colOff>123825</xdr:colOff>
      <xdr:row>378</xdr:row>
      <xdr:rowOff>0</xdr:rowOff>
    </xdr:to>
    <xdr:sp macro="" textlink="">
      <xdr:nvSpPr>
        <xdr:cNvPr id="48" name="Flèche : bas 47">
          <a:extLst>
            <a:ext uri="{FF2B5EF4-FFF2-40B4-BE49-F238E27FC236}">
              <a16:creationId xmlns:a16="http://schemas.microsoft.com/office/drawing/2014/main" id="{900AE399-7D51-4B4C-9FB3-603FAEF93A50}"/>
            </a:ext>
          </a:extLst>
        </xdr:cNvPr>
        <xdr:cNvSpPr/>
      </xdr:nvSpPr>
      <xdr:spPr>
        <a:xfrm>
          <a:off x="16525875" y="1247679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376</xdr:row>
      <xdr:rowOff>314325</xdr:rowOff>
    </xdr:from>
    <xdr:to>
      <xdr:col>18</xdr:col>
      <xdr:colOff>123825</xdr:colOff>
      <xdr:row>378</xdr:row>
      <xdr:rowOff>0</xdr:rowOff>
    </xdr:to>
    <xdr:sp macro="" textlink="">
      <xdr:nvSpPr>
        <xdr:cNvPr id="49" name="Flèche : bas 48">
          <a:extLst>
            <a:ext uri="{FF2B5EF4-FFF2-40B4-BE49-F238E27FC236}">
              <a16:creationId xmlns:a16="http://schemas.microsoft.com/office/drawing/2014/main" id="{33297DE8-4E1C-4BAC-B047-0BF7AFCA6805}"/>
            </a:ext>
          </a:extLst>
        </xdr:cNvPr>
        <xdr:cNvSpPr/>
      </xdr:nvSpPr>
      <xdr:spPr>
        <a:xfrm>
          <a:off x="16525875" y="1247679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66675</xdr:colOff>
      <xdr:row>386</xdr:row>
      <xdr:rowOff>19050</xdr:rowOff>
    </xdr:from>
    <xdr:to>
      <xdr:col>8</xdr:col>
      <xdr:colOff>142875</xdr:colOff>
      <xdr:row>390</xdr:row>
      <xdr:rowOff>257175</xdr:rowOff>
    </xdr:to>
    <xdr:sp macro="" textlink="">
      <xdr:nvSpPr>
        <xdr:cNvPr id="50" name="Accolade ouvrante 49">
          <a:extLst>
            <a:ext uri="{FF2B5EF4-FFF2-40B4-BE49-F238E27FC236}">
              <a16:creationId xmlns:a16="http://schemas.microsoft.com/office/drawing/2014/main" id="{6D1422A1-2EA1-4B66-A4C0-33F8209BF865}"/>
            </a:ext>
          </a:extLst>
        </xdr:cNvPr>
        <xdr:cNvSpPr/>
      </xdr:nvSpPr>
      <xdr:spPr>
        <a:xfrm>
          <a:off x="6829425" y="126768225"/>
          <a:ext cx="76200" cy="1476375"/>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8</xdr:col>
      <xdr:colOff>0</xdr:colOff>
      <xdr:row>391</xdr:row>
      <xdr:rowOff>171450</xdr:rowOff>
    </xdr:from>
    <xdr:to>
      <xdr:col>13</xdr:col>
      <xdr:colOff>409575</xdr:colOff>
      <xdr:row>393</xdr:row>
      <xdr:rowOff>228600</xdr:rowOff>
    </xdr:to>
    <xdr:sp macro="" textlink="">
      <xdr:nvSpPr>
        <xdr:cNvPr id="51" name="ZoneTexte 50">
          <a:extLst>
            <a:ext uri="{FF2B5EF4-FFF2-40B4-BE49-F238E27FC236}">
              <a16:creationId xmlns:a16="http://schemas.microsoft.com/office/drawing/2014/main" id="{6B616E03-BCD0-4E5B-8F12-3D596DD53966}"/>
            </a:ext>
          </a:extLst>
        </xdr:cNvPr>
        <xdr:cNvSpPr txBox="1"/>
      </xdr:nvSpPr>
      <xdr:spPr>
        <a:xfrm>
          <a:off x="6762750" y="128425575"/>
          <a:ext cx="5038725"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t>A moins qu'un classement n'intervienne en cours d'année ou arrive à terme en cours d'année, vous n'utiliserez </a:t>
          </a:r>
          <a:r>
            <a:rPr lang="fr-FR" sz="1100" b="1"/>
            <a:t>QUE</a:t>
          </a:r>
          <a:r>
            <a:rPr lang="fr-FR" sz="1100"/>
            <a:t> les colonnes vertes ou les colonnes oranges</a:t>
          </a:r>
        </a:p>
      </xdr:txBody>
    </xdr:sp>
    <xdr:clientData/>
  </xdr:twoCellAnchor>
  <xdr:twoCellAnchor>
    <xdr:from>
      <xdr:col>17</xdr:col>
      <xdr:colOff>866775</xdr:colOff>
      <xdr:row>421</xdr:row>
      <xdr:rowOff>314325</xdr:rowOff>
    </xdr:from>
    <xdr:to>
      <xdr:col>18</xdr:col>
      <xdr:colOff>123825</xdr:colOff>
      <xdr:row>423</xdr:row>
      <xdr:rowOff>0</xdr:rowOff>
    </xdr:to>
    <xdr:sp macro="" textlink="">
      <xdr:nvSpPr>
        <xdr:cNvPr id="52" name="Flèche : bas 51">
          <a:extLst>
            <a:ext uri="{FF2B5EF4-FFF2-40B4-BE49-F238E27FC236}">
              <a16:creationId xmlns:a16="http://schemas.microsoft.com/office/drawing/2014/main" id="{D80681DB-C635-4230-8DBD-1CB264EFDC98}"/>
            </a:ext>
          </a:extLst>
        </xdr:cNvPr>
        <xdr:cNvSpPr/>
      </xdr:nvSpPr>
      <xdr:spPr>
        <a:xfrm>
          <a:off x="16525875" y="1392078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421</xdr:row>
      <xdr:rowOff>314325</xdr:rowOff>
    </xdr:from>
    <xdr:to>
      <xdr:col>18</xdr:col>
      <xdr:colOff>123825</xdr:colOff>
      <xdr:row>423</xdr:row>
      <xdr:rowOff>0</xdr:rowOff>
    </xdr:to>
    <xdr:sp macro="" textlink="">
      <xdr:nvSpPr>
        <xdr:cNvPr id="53" name="Flèche : bas 52">
          <a:extLst>
            <a:ext uri="{FF2B5EF4-FFF2-40B4-BE49-F238E27FC236}">
              <a16:creationId xmlns:a16="http://schemas.microsoft.com/office/drawing/2014/main" id="{274C27E2-14FA-4188-A371-414FBFBCDBC7}"/>
            </a:ext>
          </a:extLst>
        </xdr:cNvPr>
        <xdr:cNvSpPr/>
      </xdr:nvSpPr>
      <xdr:spPr>
        <a:xfrm>
          <a:off x="16525875" y="1392078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421</xdr:row>
      <xdr:rowOff>314325</xdr:rowOff>
    </xdr:from>
    <xdr:to>
      <xdr:col>18</xdr:col>
      <xdr:colOff>123825</xdr:colOff>
      <xdr:row>423</xdr:row>
      <xdr:rowOff>0</xdr:rowOff>
    </xdr:to>
    <xdr:sp macro="" textlink="">
      <xdr:nvSpPr>
        <xdr:cNvPr id="54" name="Flèche : bas 53">
          <a:extLst>
            <a:ext uri="{FF2B5EF4-FFF2-40B4-BE49-F238E27FC236}">
              <a16:creationId xmlns:a16="http://schemas.microsoft.com/office/drawing/2014/main" id="{633DEDBA-87E9-4210-B17E-EE2E6638FE40}"/>
            </a:ext>
          </a:extLst>
        </xdr:cNvPr>
        <xdr:cNvSpPr/>
      </xdr:nvSpPr>
      <xdr:spPr>
        <a:xfrm>
          <a:off x="16525875" y="1392078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421</xdr:row>
      <xdr:rowOff>314325</xdr:rowOff>
    </xdr:from>
    <xdr:to>
      <xdr:col>18</xdr:col>
      <xdr:colOff>123825</xdr:colOff>
      <xdr:row>423</xdr:row>
      <xdr:rowOff>0</xdr:rowOff>
    </xdr:to>
    <xdr:sp macro="" textlink="">
      <xdr:nvSpPr>
        <xdr:cNvPr id="55" name="Flèche : bas 54">
          <a:extLst>
            <a:ext uri="{FF2B5EF4-FFF2-40B4-BE49-F238E27FC236}">
              <a16:creationId xmlns:a16="http://schemas.microsoft.com/office/drawing/2014/main" id="{55AF3033-820D-478A-AE30-EAD1C16C10BD}"/>
            </a:ext>
          </a:extLst>
        </xdr:cNvPr>
        <xdr:cNvSpPr/>
      </xdr:nvSpPr>
      <xdr:spPr>
        <a:xfrm>
          <a:off x="16525875" y="1392078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66675</xdr:colOff>
      <xdr:row>431</xdr:row>
      <xdr:rowOff>19050</xdr:rowOff>
    </xdr:from>
    <xdr:to>
      <xdr:col>8</xdr:col>
      <xdr:colOff>142875</xdr:colOff>
      <xdr:row>435</xdr:row>
      <xdr:rowOff>257175</xdr:rowOff>
    </xdr:to>
    <xdr:sp macro="" textlink="">
      <xdr:nvSpPr>
        <xdr:cNvPr id="56" name="Accolade ouvrante 55">
          <a:extLst>
            <a:ext uri="{FF2B5EF4-FFF2-40B4-BE49-F238E27FC236}">
              <a16:creationId xmlns:a16="http://schemas.microsoft.com/office/drawing/2014/main" id="{5B0FBD3F-589C-4C9F-BF6B-F9D70A410086}"/>
            </a:ext>
          </a:extLst>
        </xdr:cNvPr>
        <xdr:cNvSpPr/>
      </xdr:nvSpPr>
      <xdr:spPr>
        <a:xfrm>
          <a:off x="6829425" y="141208125"/>
          <a:ext cx="76200" cy="1476375"/>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8</xdr:col>
      <xdr:colOff>0</xdr:colOff>
      <xdr:row>436</xdr:row>
      <xdr:rowOff>171450</xdr:rowOff>
    </xdr:from>
    <xdr:to>
      <xdr:col>13</xdr:col>
      <xdr:colOff>409575</xdr:colOff>
      <xdr:row>438</xdr:row>
      <xdr:rowOff>228600</xdr:rowOff>
    </xdr:to>
    <xdr:sp macro="" textlink="">
      <xdr:nvSpPr>
        <xdr:cNvPr id="57" name="ZoneTexte 56">
          <a:extLst>
            <a:ext uri="{FF2B5EF4-FFF2-40B4-BE49-F238E27FC236}">
              <a16:creationId xmlns:a16="http://schemas.microsoft.com/office/drawing/2014/main" id="{1297F35F-3B45-47F1-AC6B-9A773D0E7FFD}"/>
            </a:ext>
          </a:extLst>
        </xdr:cNvPr>
        <xdr:cNvSpPr txBox="1"/>
      </xdr:nvSpPr>
      <xdr:spPr>
        <a:xfrm>
          <a:off x="6762750" y="142865475"/>
          <a:ext cx="5038725"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t>A moins qu'un classement n'intervienne en cours d'année ou arrive à terme en cours d'année, vous n'utiliserez </a:t>
          </a:r>
          <a:r>
            <a:rPr lang="fr-FR" sz="1100" b="1"/>
            <a:t>QUE</a:t>
          </a:r>
          <a:r>
            <a:rPr lang="fr-FR" sz="1100"/>
            <a:t> les colonnes vertes ou les colonnes oranges</a:t>
          </a:r>
        </a:p>
      </xdr:txBody>
    </xdr:sp>
    <xdr:clientData/>
  </xdr:twoCellAnchor>
  <xdr:twoCellAnchor>
    <xdr:from>
      <xdr:col>17</xdr:col>
      <xdr:colOff>866775</xdr:colOff>
      <xdr:row>466</xdr:row>
      <xdr:rowOff>314325</xdr:rowOff>
    </xdr:from>
    <xdr:to>
      <xdr:col>18</xdr:col>
      <xdr:colOff>123825</xdr:colOff>
      <xdr:row>468</xdr:row>
      <xdr:rowOff>0</xdr:rowOff>
    </xdr:to>
    <xdr:sp macro="" textlink="">
      <xdr:nvSpPr>
        <xdr:cNvPr id="58" name="Flèche : bas 57">
          <a:extLst>
            <a:ext uri="{FF2B5EF4-FFF2-40B4-BE49-F238E27FC236}">
              <a16:creationId xmlns:a16="http://schemas.microsoft.com/office/drawing/2014/main" id="{F41536EA-091C-41F1-8422-4AD651A7A66B}"/>
            </a:ext>
          </a:extLst>
        </xdr:cNvPr>
        <xdr:cNvSpPr/>
      </xdr:nvSpPr>
      <xdr:spPr>
        <a:xfrm>
          <a:off x="16525875" y="1536477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466</xdr:row>
      <xdr:rowOff>314325</xdr:rowOff>
    </xdr:from>
    <xdr:to>
      <xdr:col>18</xdr:col>
      <xdr:colOff>123825</xdr:colOff>
      <xdr:row>468</xdr:row>
      <xdr:rowOff>0</xdr:rowOff>
    </xdr:to>
    <xdr:sp macro="" textlink="">
      <xdr:nvSpPr>
        <xdr:cNvPr id="59" name="Flèche : bas 58">
          <a:extLst>
            <a:ext uri="{FF2B5EF4-FFF2-40B4-BE49-F238E27FC236}">
              <a16:creationId xmlns:a16="http://schemas.microsoft.com/office/drawing/2014/main" id="{DC5EC998-8028-4E01-8C0B-C2E38B907999}"/>
            </a:ext>
          </a:extLst>
        </xdr:cNvPr>
        <xdr:cNvSpPr/>
      </xdr:nvSpPr>
      <xdr:spPr>
        <a:xfrm>
          <a:off x="16525875" y="1536477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466</xdr:row>
      <xdr:rowOff>314325</xdr:rowOff>
    </xdr:from>
    <xdr:to>
      <xdr:col>18</xdr:col>
      <xdr:colOff>123825</xdr:colOff>
      <xdr:row>468</xdr:row>
      <xdr:rowOff>0</xdr:rowOff>
    </xdr:to>
    <xdr:sp macro="" textlink="">
      <xdr:nvSpPr>
        <xdr:cNvPr id="60" name="Flèche : bas 59">
          <a:extLst>
            <a:ext uri="{FF2B5EF4-FFF2-40B4-BE49-F238E27FC236}">
              <a16:creationId xmlns:a16="http://schemas.microsoft.com/office/drawing/2014/main" id="{20791583-DE21-440A-9788-63D3A7080F1F}"/>
            </a:ext>
          </a:extLst>
        </xdr:cNvPr>
        <xdr:cNvSpPr/>
      </xdr:nvSpPr>
      <xdr:spPr>
        <a:xfrm>
          <a:off x="16525875" y="1536477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866775</xdr:colOff>
      <xdr:row>466</xdr:row>
      <xdr:rowOff>314325</xdr:rowOff>
    </xdr:from>
    <xdr:to>
      <xdr:col>18</xdr:col>
      <xdr:colOff>123825</xdr:colOff>
      <xdr:row>468</xdr:row>
      <xdr:rowOff>0</xdr:rowOff>
    </xdr:to>
    <xdr:sp macro="" textlink="">
      <xdr:nvSpPr>
        <xdr:cNvPr id="61" name="Flèche : bas 60">
          <a:extLst>
            <a:ext uri="{FF2B5EF4-FFF2-40B4-BE49-F238E27FC236}">
              <a16:creationId xmlns:a16="http://schemas.microsoft.com/office/drawing/2014/main" id="{B669302C-A165-45FC-B5B9-DE931CBE3D41}"/>
            </a:ext>
          </a:extLst>
        </xdr:cNvPr>
        <xdr:cNvSpPr/>
      </xdr:nvSpPr>
      <xdr:spPr>
        <a:xfrm>
          <a:off x="16525875" y="153647775"/>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66675</xdr:colOff>
      <xdr:row>77</xdr:row>
      <xdr:rowOff>19050</xdr:rowOff>
    </xdr:from>
    <xdr:to>
      <xdr:col>8</xdr:col>
      <xdr:colOff>142875</xdr:colOff>
      <xdr:row>81</xdr:row>
      <xdr:rowOff>257175</xdr:rowOff>
    </xdr:to>
    <xdr:sp macro="" textlink="">
      <xdr:nvSpPr>
        <xdr:cNvPr id="62" name="Accolade ouvrante 61">
          <a:extLst>
            <a:ext uri="{FF2B5EF4-FFF2-40B4-BE49-F238E27FC236}">
              <a16:creationId xmlns:a16="http://schemas.microsoft.com/office/drawing/2014/main" id="{EDB3489D-34DB-4B58-AADC-0370A2C6F2C9}"/>
            </a:ext>
          </a:extLst>
        </xdr:cNvPr>
        <xdr:cNvSpPr/>
      </xdr:nvSpPr>
      <xdr:spPr>
        <a:xfrm>
          <a:off x="6829425" y="26727150"/>
          <a:ext cx="76200" cy="1476375"/>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8</xdr:col>
      <xdr:colOff>66675</xdr:colOff>
      <xdr:row>116</xdr:row>
      <xdr:rowOff>19050</xdr:rowOff>
    </xdr:from>
    <xdr:to>
      <xdr:col>8</xdr:col>
      <xdr:colOff>142875</xdr:colOff>
      <xdr:row>120</xdr:row>
      <xdr:rowOff>257175</xdr:rowOff>
    </xdr:to>
    <xdr:sp macro="" textlink="">
      <xdr:nvSpPr>
        <xdr:cNvPr id="63" name="Accolade ouvrante 62">
          <a:extLst>
            <a:ext uri="{FF2B5EF4-FFF2-40B4-BE49-F238E27FC236}">
              <a16:creationId xmlns:a16="http://schemas.microsoft.com/office/drawing/2014/main" id="{BF5CC710-6405-49EE-8842-12E42703D37E}"/>
            </a:ext>
          </a:extLst>
        </xdr:cNvPr>
        <xdr:cNvSpPr/>
      </xdr:nvSpPr>
      <xdr:spPr>
        <a:xfrm>
          <a:off x="6829425" y="40128825"/>
          <a:ext cx="76200" cy="1476375"/>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8</xdr:col>
      <xdr:colOff>66675</xdr:colOff>
      <xdr:row>161</xdr:row>
      <xdr:rowOff>19050</xdr:rowOff>
    </xdr:from>
    <xdr:to>
      <xdr:col>8</xdr:col>
      <xdr:colOff>142875</xdr:colOff>
      <xdr:row>165</xdr:row>
      <xdr:rowOff>257175</xdr:rowOff>
    </xdr:to>
    <xdr:sp macro="" textlink="">
      <xdr:nvSpPr>
        <xdr:cNvPr id="64" name="Accolade ouvrante 63">
          <a:extLst>
            <a:ext uri="{FF2B5EF4-FFF2-40B4-BE49-F238E27FC236}">
              <a16:creationId xmlns:a16="http://schemas.microsoft.com/office/drawing/2014/main" id="{FF5D48D3-D112-4797-B2B0-65BC4A1271C5}"/>
            </a:ext>
          </a:extLst>
        </xdr:cNvPr>
        <xdr:cNvSpPr/>
      </xdr:nvSpPr>
      <xdr:spPr>
        <a:xfrm>
          <a:off x="6829425" y="54568725"/>
          <a:ext cx="76200" cy="1476375"/>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8</xdr:col>
      <xdr:colOff>66675</xdr:colOff>
      <xdr:row>206</xdr:row>
      <xdr:rowOff>19050</xdr:rowOff>
    </xdr:from>
    <xdr:to>
      <xdr:col>8</xdr:col>
      <xdr:colOff>142875</xdr:colOff>
      <xdr:row>210</xdr:row>
      <xdr:rowOff>257175</xdr:rowOff>
    </xdr:to>
    <xdr:sp macro="" textlink="">
      <xdr:nvSpPr>
        <xdr:cNvPr id="65" name="Accolade ouvrante 64">
          <a:extLst>
            <a:ext uri="{FF2B5EF4-FFF2-40B4-BE49-F238E27FC236}">
              <a16:creationId xmlns:a16="http://schemas.microsoft.com/office/drawing/2014/main" id="{F87377CB-F91F-4719-8E37-A92AE8B0D682}"/>
            </a:ext>
          </a:extLst>
        </xdr:cNvPr>
        <xdr:cNvSpPr/>
      </xdr:nvSpPr>
      <xdr:spPr>
        <a:xfrm>
          <a:off x="6829425" y="69008625"/>
          <a:ext cx="76200" cy="1476375"/>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8</xdr:col>
      <xdr:colOff>66675</xdr:colOff>
      <xdr:row>251</xdr:row>
      <xdr:rowOff>19050</xdr:rowOff>
    </xdr:from>
    <xdr:to>
      <xdr:col>8</xdr:col>
      <xdr:colOff>142875</xdr:colOff>
      <xdr:row>255</xdr:row>
      <xdr:rowOff>257175</xdr:rowOff>
    </xdr:to>
    <xdr:sp macro="" textlink="">
      <xdr:nvSpPr>
        <xdr:cNvPr id="66" name="Accolade ouvrante 65">
          <a:extLst>
            <a:ext uri="{FF2B5EF4-FFF2-40B4-BE49-F238E27FC236}">
              <a16:creationId xmlns:a16="http://schemas.microsoft.com/office/drawing/2014/main" id="{0272860C-6D6B-4C6C-A865-5FD4940E580B}"/>
            </a:ext>
          </a:extLst>
        </xdr:cNvPr>
        <xdr:cNvSpPr/>
      </xdr:nvSpPr>
      <xdr:spPr>
        <a:xfrm>
          <a:off x="6829425" y="83448525"/>
          <a:ext cx="76200" cy="1476375"/>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8</xdr:col>
      <xdr:colOff>66675</xdr:colOff>
      <xdr:row>296</xdr:row>
      <xdr:rowOff>19050</xdr:rowOff>
    </xdr:from>
    <xdr:to>
      <xdr:col>8</xdr:col>
      <xdr:colOff>142875</xdr:colOff>
      <xdr:row>300</xdr:row>
      <xdr:rowOff>257175</xdr:rowOff>
    </xdr:to>
    <xdr:sp macro="" textlink="">
      <xdr:nvSpPr>
        <xdr:cNvPr id="67" name="Accolade ouvrante 66">
          <a:extLst>
            <a:ext uri="{FF2B5EF4-FFF2-40B4-BE49-F238E27FC236}">
              <a16:creationId xmlns:a16="http://schemas.microsoft.com/office/drawing/2014/main" id="{22FCE257-1145-4FFD-9B3B-5D2C3425EFB8}"/>
            </a:ext>
          </a:extLst>
        </xdr:cNvPr>
        <xdr:cNvSpPr/>
      </xdr:nvSpPr>
      <xdr:spPr>
        <a:xfrm>
          <a:off x="6829425" y="97888425"/>
          <a:ext cx="76200" cy="1476375"/>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8</xdr:col>
      <xdr:colOff>66675</xdr:colOff>
      <xdr:row>341</xdr:row>
      <xdr:rowOff>19050</xdr:rowOff>
    </xdr:from>
    <xdr:to>
      <xdr:col>8</xdr:col>
      <xdr:colOff>142875</xdr:colOff>
      <xdr:row>345</xdr:row>
      <xdr:rowOff>257175</xdr:rowOff>
    </xdr:to>
    <xdr:sp macro="" textlink="">
      <xdr:nvSpPr>
        <xdr:cNvPr id="68" name="Accolade ouvrante 67">
          <a:extLst>
            <a:ext uri="{FF2B5EF4-FFF2-40B4-BE49-F238E27FC236}">
              <a16:creationId xmlns:a16="http://schemas.microsoft.com/office/drawing/2014/main" id="{C95FD3DF-781F-4251-91AE-FED4D1F564E4}"/>
            </a:ext>
          </a:extLst>
        </xdr:cNvPr>
        <xdr:cNvSpPr/>
      </xdr:nvSpPr>
      <xdr:spPr>
        <a:xfrm>
          <a:off x="6829425" y="112328325"/>
          <a:ext cx="76200" cy="1476375"/>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8</xdr:col>
      <xdr:colOff>66675</xdr:colOff>
      <xdr:row>386</xdr:row>
      <xdr:rowOff>19050</xdr:rowOff>
    </xdr:from>
    <xdr:to>
      <xdr:col>8</xdr:col>
      <xdr:colOff>142875</xdr:colOff>
      <xdr:row>390</xdr:row>
      <xdr:rowOff>257175</xdr:rowOff>
    </xdr:to>
    <xdr:sp macro="" textlink="">
      <xdr:nvSpPr>
        <xdr:cNvPr id="69" name="Accolade ouvrante 68">
          <a:extLst>
            <a:ext uri="{FF2B5EF4-FFF2-40B4-BE49-F238E27FC236}">
              <a16:creationId xmlns:a16="http://schemas.microsoft.com/office/drawing/2014/main" id="{61891A78-E620-4ED6-AA53-8DE6401A2965}"/>
            </a:ext>
          </a:extLst>
        </xdr:cNvPr>
        <xdr:cNvSpPr/>
      </xdr:nvSpPr>
      <xdr:spPr>
        <a:xfrm>
          <a:off x="6829425" y="126768225"/>
          <a:ext cx="76200" cy="1476375"/>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8</xdr:col>
      <xdr:colOff>66675</xdr:colOff>
      <xdr:row>431</xdr:row>
      <xdr:rowOff>19050</xdr:rowOff>
    </xdr:from>
    <xdr:to>
      <xdr:col>8</xdr:col>
      <xdr:colOff>142875</xdr:colOff>
      <xdr:row>435</xdr:row>
      <xdr:rowOff>257175</xdr:rowOff>
    </xdr:to>
    <xdr:sp macro="" textlink="">
      <xdr:nvSpPr>
        <xdr:cNvPr id="70" name="Accolade ouvrante 69">
          <a:extLst>
            <a:ext uri="{FF2B5EF4-FFF2-40B4-BE49-F238E27FC236}">
              <a16:creationId xmlns:a16="http://schemas.microsoft.com/office/drawing/2014/main" id="{FFA5B1C0-6707-4268-94AC-C84B01FA0AF2}"/>
            </a:ext>
          </a:extLst>
        </xdr:cNvPr>
        <xdr:cNvSpPr/>
      </xdr:nvSpPr>
      <xdr:spPr>
        <a:xfrm>
          <a:off x="6829425" y="141208125"/>
          <a:ext cx="76200" cy="1476375"/>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866775</xdr:colOff>
      <xdr:row>38</xdr:row>
      <xdr:rowOff>314325</xdr:rowOff>
    </xdr:from>
    <xdr:to>
      <xdr:col>14</xdr:col>
      <xdr:colOff>0</xdr:colOff>
      <xdr:row>40</xdr:row>
      <xdr:rowOff>0</xdr:rowOff>
    </xdr:to>
    <xdr:sp macro="" textlink="">
      <xdr:nvSpPr>
        <xdr:cNvPr id="4" name="Flèche : bas 3">
          <a:extLst>
            <a:ext uri="{FF2B5EF4-FFF2-40B4-BE49-F238E27FC236}">
              <a16:creationId xmlns:a16="http://schemas.microsoft.com/office/drawing/2014/main" id="{804E494D-946A-4142-9B97-A9FB0E3030D8}"/>
            </a:ext>
          </a:extLst>
        </xdr:cNvPr>
        <xdr:cNvSpPr/>
      </xdr:nvSpPr>
      <xdr:spPr>
        <a:xfrm>
          <a:off x="16116300" y="12477750"/>
          <a:ext cx="2762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866775</xdr:colOff>
      <xdr:row>0</xdr:row>
      <xdr:rowOff>47625</xdr:rowOff>
    </xdr:from>
    <xdr:to>
      <xdr:col>5</xdr:col>
      <xdr:colOff>9525</xdr:colOff>
      <xdr:row>4</xdr:row>
      <xdr:rowOff>19050</xdr:rowOff>
    </xdr:to>
    <xdr:sp macro="" textlink="">
      <xdr:nvSpPr>
        <xdr:cNvPr id="14" name="Accolade ouvrante 13">
          <a:extLst>
            <a:ext uri="{FF2B5EF4-FFF2-40B4-BE49-F238E27FC236}">
              <a16:creationId xmlns:a16="http://schemas.microsoft.com/office/drawing/2014/main" id="{0BE76685-9A2E-497C-A044-7A2F17DCB100}"/>
            </a:ext>
          </a:extLst>
        </xdr:cNvPr>
        <xdr:cNvSpPr/>
      </xdr:nvSpPr>
      <xdr:spPr>
        <a:xfrm>
          <a:off x="5638800" y="47625"/>
          <a:ext cx="76200" cy="1476375"/>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4</xdr:col>
      <xdr:colOff>866775</xdr:colOff>
      <xdr:row>43</xdr:row>
      <xdr:rowOff>47625</xdr:rowOff>
    </xdr:from>
    <xdr:to>
      <xdr:col>5</xdr:col>
      <xdr:colOff>9525</xdr:colOff>
      <xdr:row>47</xdr:row>
      <xdr:rowOff>0</xdr:rowOff>
    </xdr:to>
    <xdr:sp macro="" textlink="">
      <xdr:nvSpPr>
        <xdr:cNvPr id="16" name="Accolade ouvrante 15">
          <a:extLst>
            <a:ext uri="{FF2B5EF4-FFF2-40B4-BE49-F238E27FC236}">
              <a16:creationId xmlns:a16="http://schemas.microsoft.com/office/drawing/2014/main" id="{D81D412B-579E-4ED9-B853-6B7B98E971AF}"/>
            </a:ext>
          </a:extLst>
        </xdr:cNvPr>
        <xdr:cNvSpPr/>
      </xdr:nvSpPr>
      <xdr:spPr>
        <a:xfrm>
          <a:off x="6448425" y="47625"/>
          <a:ext cx="76200" cy="1485900"/>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4</xdr:col>
      <xdr:colOff>866775</xdr:colOff>
      <xdr:row>85</xdr:row>
      <xdr:rowOff>47625</xdr:rowOff>
    </xdr:from>
    <xdr:to>
      <xdr:col>5</xdr:col>
      <xdr:colOff>9525</xdr:colOff>
      <xdr:row>89</xdr:row>
      <xdr:rowOff>0</xdr:rowOff>
    </xdr:to>
    <xdr:sp macro="" textlink="">
      <xdr:nvSpPr>
        <xdr:cNvPr id="20" name="Accolade ouvrante 19">
          <a:extLst>
            <a:ext uri="{FF2B5EF4-FFF2-40B4-BE49-F238E27FC236}">
              <a16:creationId xmlns:a16="http://schemas.microsoft.com/office/drawing/2014/main" id="{6059E570-BD10-46C7-9430-DB537FF57F5A}"/>
            </a:ext>
          </a:extLst>
        </xdr:cNvPr>
        <xdr:cNvSpPr/>
      </xdr:nvSpPr>
      <xdr:spPr>
        <a:xfrm>
          <a:off x="6448425" y="14801850"/>
          <a:ext cx="76200" cy="1466850"/>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4</xdr:col>
      <xdr:colOff>866775</xdr:colOff>
      <xdr:row>127</xdr:row>
      <xdr:rowOff>47625</xdr:rowOff>
    </xdr:from>
    <xdr:to>
      <xdr:col>5</xdr:col>
      <xdr:colOff>9525</xdr:colOff>
      <xdr:row>131</xdr:row>
      <xdr:rowOff>0</xdr:rowOff>
    </xdr:to>
    <xdr:sp macro="" textlink="">
      <xdr:nvSpPr>
        <xdr:cNvPr id="21" name="Accolade ouvrante 20">
          <a:extLst>
            <a:ext uri="{FF2B5EF4-FFF2-40B4-BE49-F238E27FC236}">
              <a16:creationId xmlns:a16="http://schemas.microsoft.com/office/drawing/2014/main" id="{56E1F226-836E-44BE-8732-3EC6C1D1D850}"/>
            </a:ext>
          </a:extLst>
        </xdr:cNvPr>
        <xdr:cNvSpPr/>
      </xdr:nvSpPr>
      <xdr:spPr>
        <a:xfrm>
          <a:off x="6449890" y="29882856"/>
          <a:ext cx="73270" cy="1469048"/>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4</xdr:col>
      <xdr:colOff>866775</xdr:colOff>
      <xdr:row>169</xdr:row>
      <xdr:rowOff>47625</xdr:rowOff>
    </xdr:from>
    <xdr:to>
      <xdr:col>5</xdr:col>
      <xdr:colOff>9525</xdr:colOff>
      <xdr:row>173</xdr:row>
      <xdr:rowOff>0</xdr:rowOff>
    </xdr:to>
    <xdr:sp macro="" textlink="">
      <xdr:nvSpPr>
        <xdr:cNvPr id="22" name="Accolade ouvrante 21">
          <a:extLst>
            <a:ext uri="{FF2B5EF4-FFF2-40B4-BE49-F238E27FC236}">
              <a16:creationId xmlns:a16="http://schemas.microsoft.com/office/drawing/2014/main" id="{931DC8BE-A98D-4D3C-A6CE-5883022B9C03}"/>
            </a:ext>
          </a:extLst>
        </xdr:cNvPr>
        <xdr:cNvSpPr/>
      </xdr:nvSpPr>
      <xdr:spPr>
        <a:xfrm>
          <a:off x="6449890" y="44851760"/>
          <a:ext cx="73270" cy="1469048"/>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4</xdr:col>
      <xdr:colOff>866775</xdr:colOff>
      <xdr:row>211</xdr:row>
      <xdr:rowOff>47625</xdr:rowOff>
    </xdr:from>
    <xdr:to>
      <xdr:col>5</xdr:col>
      <xdr:colOff>9525</xdr:colOff>
      <xdr:row>215</xdr:row>
      <xdr:rowOff>0</xdr:rowOff>
    </xdr:to>
    <xdr:sp macro="" textlink="">
      <xdr:nvSpPr>
        <xdr:cNvPr id="23" name="Accolade ouvrante 22">
          <a:extLst>
            <a:ext uri="{FF2B5EF4-FFF2-40B4-BE49-F238E27FC236}">
              <a16:creationId xmlns:a16="http://schemas.microsoft.com/office/drawing/2014/main" id="{5E04D9BB-CE38-4F80-A9A8-F3FE240DA995}"/>
            </a:ext>
          </a:extLst>
        </xdr:cNvPr>
        <xdr:cNvSpPr/>
      </xdr:nvSpPr>
      <xdr:spPr>
        <a:xfrm>
          <a:off x="6449890" y="59820663"/>
          <a:ext cx="73270" cy="1469049"/>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4</xdr:col>
      <xdr:colOff>866775</xdr:colOff>
      <xdr:row>253</xdr:row>
      <xdr:rowOff>47625</xdr:rowOff>
    </xdr:from>
    <xdr:to>
      <xdr:col>5</xdr:col>
      <xdr:colOff>9525</xdr:colOff>
      <xdr:row>257</xdr:row>
      <xdr:rowOff>0</xdr:rowOff>
    </xdr:to>
    <xdr:sp macro="" textlink="">
      <xdr:nvSpPr>
        <xdr:cNvPr id="24" name="Accolade ouvrante 23">
          <a:extLst>
            <a:ext uri="{FF2B5EF4-FFF2-40B4-BE49-F238E27FC236}">
              <a16:creationId xmlns:a16="http://schemas.microsoft.com/office/drawing/2014/main" id="{C05D85D4-BBAB-4D43-ABA4-C96411D419EF}"/>
            </a:ext>
          </a:extLst>
        </xdr:cNvPr>
        <xdr:cNvSpPr/>
      </xdr:nvSpPr>
      <xdr:spPr>
        <a:xfrm>
          <a:off x="6449890" y="74789567"/>
          <a:ext cx="73270" cy="1469048"/>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4</xdr:col>
      <xdr:colOff>866775</xdr:colOff>
      <xdr:row>295</xdr:row>
      <xdr:rowOff>47625</xdr:rowOff>
    </xdr:from>
    <xdr:to>
      <xdr:col>5</xdr:col>
      <xdr:colOff>9525</xdr:colOff>
      <xdr:row>299</xdr:row>
      <xdr:rowOff>0</xdr:rowOff>
    </xdr:to>
    <xdr:sp macro="" textlink="">
      <xdr:nvSpPr>
        <xdr:cNvPr id="25" name="Accolade ouvrante 24">
          <a:extLst>
            <a:ext uri="{FF2B5EF4-FFF2-40B4-BE49-F238E27FC236}">
              <a16:creationId xmlns:a16="http://schemas.microsoft.com/office/drawing/2014/main" id="{1533D644-4F29-4B71-A4E2-C3E58F2005B1}"/>
            </a:ext>
          </a:extLst>
        </xdr:cNvPr>
        <xdr:cNvSpPr/>
      </xdr:nvSpPr>
      <xdr:spPr>
        <a:xfrm>
          <a:off x="6449890" y="89758471"/>
          <a:ext cx="73270" cy="1469048"/>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4</xdr:col>
      <xdr:colOff>866775</xdr:colOff>
      <xdr:row>337</xdr:row>
      <xdr:rowOff>47625</xdr:rowOff>
    </xdr:from>
    <xdr:to>
      <xdr:col>5</xdr:col>
      <xdr:colOff>9525</xdr:colOff>
      <xdr:row>341</xdr:row>
      <xdr:rowOff>0</xdr:rowOff>
    </xdr:to>
    <xdr:sp macro="" textlink="">
      <xdr:nvSpPr>
        <xdr:cNvPr id="26" name="Accolade ouvrante 25">
          <a:extLst>
            <a:ext uri="{FF2B5EF4-FFF2-40B4-BE49-F238E27FC236}">
              <a16:creationId xmlns:a16="http://schemas.microsoft.com/office/drawing/2014/main" id="{A8F35374-536E-436A-B4E3-DAD825EB7A7B}"/>
            </a:ext>
          </a:extLst>
        </xdr:cNvPr>
        <xdr:cNvSpPr/>
      </xdr:nvSpPr>
      <xdr:spPr>
        <a:xfrm>
          <a:off x="6449890" y="104727375"/>
          <a:ext cx="73270" cy="1469048"/>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4</xdr:col>
      <xdr:colOff>866775</xdr:colOff>
      <xdr:row>379</xdr:row>
      <xdr:rowOff>47625</xdr:rowOff>
    </xdr:from>
    <xdr:to>
      <xdr:col>5</xdr:col>
      <xdr:colOff>9525</xdr:colOff>
      <xdr:row>383</xdr:row>
      <xdr:rowOff>0</xdr:rowOff>
    </xdr:to>
    <xdr:sp macro="" textlink="">
      <xdr:nvSpPr>
        <xdr:cNvPr id="27" name="Accolade ouvrante 26">
          <a:extLst>
            <a:ext uri="{FF2B5EF4-FFF2-40B4-BE49-F238E27FC236}">
              <a16:creationId xmlns:a16="http://schemas.microsoft.com/office/drawing/2014/main" id="{D1D76EB1-B3C9-4514-9FDF-996FD1AB8342}"/>
            </a:ext>
          </a:extLst>
        </xdr:cNvPr>
        <xdr:cNvSpPr/>
      </xdr:nvSpPr>
      <xdr:spPr>
        <a:xfrm>
          <a:off x="6449890" y="119696279"/>
          <a:ext cx="73270" cy="1469048"/>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866775</xdr:colOff>
      <xdr:row>38</xdr:row>
      <xdr:rowOff>314325</xdr:rowOff>
    </xdr:from>
    <xdr:to>
      <xdr:col>14</xdr:col>
      <xdr:colOff>0</xdr:colOff>
      <xdr:row>40</xdr:row>
      <xdr:rowOff>0</xdr:rowOff>
    </xdr:to>
    <xdr:sp macro="" textlink="">
      <xdr:nvSpPr>
        <xdr:cNvPr id="2" name="Flèche : bas 1">
          <a:extLst>
            <a:ext uri="{FF2B5EF4-FFF2-40B4-BE49-F238E27FC236}">
              <a16:creationId xmlns:a16="http://schemas.microsoft.com/office/drawing/2014/main" id="{E4517C49-49C8-4B79-A54D-AF3E4FFE3A8C}"/>
            </a:ext>
          </a:extLst>
        </xdr:cNvPr>
        <xdr:cNvSpPr/>
      </xdr:nvSpPr>
      <xdr:spPr>
        <a:xfrm>
          <a:off x="16240125" y="13677900"/>
          <a:ext cx="152400"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866775</xdr:colOff>
      <xdr:row>0</xdr:row>
      <xdr:rowOff>47625</xdr:rowOff>
    </xdr:from>
    <xdr:to>
      <xdr:col>5</xdr:col>
      <xdr:colOff>9525</xdr:colOff>
      <xdr:row>4</xdr:row>
      <xdr:rowOff>19050</xdr:rowOff>
    </xdr:to>
    <xdr:sp macro="" textlink="">
      <xdr:nvSpPr>
        <xdr:cNvPr id="3" name="Accolade ouvrante 2">
          <a:extLst>
            <a:ext uri="{FF2B5EF4-FFF2-40B4-BE49-F238E27FC236}">
              <a16:creationId xmlns:a16="http://schemas.microsoft.com/office/drawing/2014/main" id="{EAE3716D-87B8-426B-9201-C1B178CF176D}"/>
            </a:ext>
          </a:extLst>
        </xdr:cNvPr>
        <xdr:cNvSpPr/>
      </xdr:nvSpPr>
      <xdr:spPr>
        <a:xfrm>
          <a:off x="6448425" y="47625"/>
          <a:ext cx="76200" cy="1485900"/>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4</xdr:col>
      <xdr:colOff>866775</xdr:colOff>
      <xdr:row>43</xdr:row>
      <xdr:rowOff>47625</xdr:rowOff>
    </xdr:from>
    <xdr:to>
      <xdr:col>5</xdr:col>
      <xdr:colOff>9525</xdr:colOff>
      <xdr:row>47</xdr:row>
      <xdr:rowOff>0</xdr:rowOff>
    </xdr:to>
    <xdr:sp macro="" textlink="">
      <xdr:nvSpPr>
        <xdr:cNvPr id="4" name="Accolade ouvrante 3">
          <a:extLst>
            <a:ext uri="{FF2B5EF4-FFF2-40B4-BE49-F238E27FC236}">
              <a16:creationId xmlns:a16="http://schemas.microsoft.com/office/drawing/2014/main" id="{E109EC4F-62B7-4C07-A561-E80287483F93}"/>
            </a:ext>
          </a:extLst>
        </xdr:cNvPr>
        <xdr:cNvSpPr/>
      </xdr:nvSpPr>
      <xdr:spPr>
        <a:xfrm>
          <a:off x="6448425" y="14801850"/>
          <a:ext cx="76200" cy="1466850"/>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4</xdr:col>
      <xdr:colOff>866775</xdr:colOff>
      <xdr:row>85</xdr:row>
      <xdr:rowOff>47625</xdr:rowOff>
    </xdr:from>
    <xdr:to>
      <xdr:col>5</xdr:col>
      <xdr:colOff>9525</xdr:colOff>
      <xdr:row>89</xdr:row>
      <xdr:rowOff>0</xdr:rowOff>
    </xdr:to>
    <xdr:sp macro="" textlink="">
      <xdr:nvSpPr>
        <xdr:cNvPr id="5" name="Accolade ouvrante 4">
          <a:extLst>
            <a:ext uri="{FF2B5EF4-FFF2-40B4-BE49-F238E27FC236}">
              <a16:creationId xmlns:a16="http://schemas.microsoft.com/office/drawing/2014/main" id="{5578D4C2-B560-4F13-BFC4-AE38693A4872}"/>
            </a:ext>
          </a:extLst>
        </xdr:cNvPr>
        <xdr:cNvSpPr/>
      </xdr:nvSpPr>
      <xdr:spPr>
        <a:xfrm>
          <a:off x="6448425" y="29651325"/>
          <a:ext cx="76200" cy="1466850"/>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4</xdr:col>
      <xdr:colOff>866775</xdr:colOff>
      <xdr:row>127</xdr:row>
      <xdr:rowOff>47625</xdr:rowOff>
    </xdr:from>
    <xdr:to>
      <xdr:col>5</xdr:col>
      <xdr:colOff>9525</xdr:colOff>
      <xdr:row>131</xdr:row>
      <xdr:rowOff>0</xdr:rowOff>
    </xdr:to>
    <xdr:sp macro="" textlink="">
      <xdr:nvSpPr>
        <xdr:cNvPr id="6" name="Accolade ouvrante 5">
          <a:extLst>
            <a:ext uri="{FF2B5EF4-FFF2-40B4-BE49-F238E27FC236}">
              <a16:creationId xmlns:a16="http://schemas.microsoft.com/office/drawing/2014/main" id="{C818C148-657F-48F0-8F17-BB187CC33066}"/>
            </a:ext>
          </a:extLst>
        </xdr:cNvPr>
        <xdr:cNvSpPr/>
      </xdr:nvSpPr>
      <xdr:spPr>
        <a:xfrm>
          <a:off x="6448425" y="44500800"/>
          <a:ext cx="76200" cy="1466850"/>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4</xdr:col>
      <xdr:colOff>866775</xdr:colOff>
      <xdr:row>169</xdr:row>
      <xdr:rowOff>47625</xdr:rowOff>
    </xdr:from>
    <xdr:to>
      <xdr:col>5</xdr:col>
      <xdr:colOff>9525</xdr:colOff>
      <xdr:row>173</xdr:row>
      <xdr:rowOff>0</xdr:rowOff>
    </xdr:to>
    <xdr:sp macro="" textlink="">
      <xdr:nvSpPr>
        <xdr:cNvPr id="7" name="Accolade ouvrante 6">
          <a:extLst>
            <a:ext uri="{FF2B5EF4-FFF2-40B4-BE49-F238E27FC236}">
              <a16:creationId xmlns:a16="http://schemas.microsoft.com/office/drawing/2014/main" id="{8259D97C-44C8-4D32-AB1F-459919C93DBB}"/>
            </a:ext>
          </a:extLst>
        </xdr:cNvPr>
        <xdr:cNvSpPr/>
      </xdr:nvSpPr>
      <xdr:spPr>
        <a:xfrm>
          <a:off x="6448425" y="59350275"/>
          <a:ext cx="76200" cy="1466850"/>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4</xdr:col>
      <xdr:colOff>866775</xdr:colOff>
      <xdr:row>211</xdr:row>
      <xdr:rowOff>47625</xdr:rowOff>
    </xdr:from>
    <xdr:to>
      <xdr:col>5</xdr:col>
      <xdr:colOff>9525</xdr:colOff>
      <xdr:row>215</xdr:row>
      <xdr:rowOff>0</xdr:rowOff>
    </xdr:to>
    <xdr:sp macro="" textlink="">
      <xdr:nvSpPr>
        <xdr:cNvPr id="8" name="Accolade ouvrante 7">
          <a:extLst>
            <a:ext uri="{FF2B5EF4-FFF2-40B4-BE49-F238E27FC236}">
              <a16:creationId xmlns:a16="http://schemas.microsoft.com/office/drawing/2014/main" id="{A30B8C56-512C-4E8F-B996-727E5280DCF8}"/>
            </a:ext>
          </a:extLst>
        </xdr:cNvPr>
        <xdr:cNvSpPr/>
      </xdr:nvSpPr>
      <xdr:spPr>
        <a:xfrm>
          <a:off x="6448425" y="74199750"/>
          <a:ext cx="76200" cy="1466850"/>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4</xdr:col>
      <xdr:colOff>866775</xdr:colOff>
      <xdr:row>253</xdr:row>
      <xdr:rowOff>47625</xdr:rowOff>
    </xdr:from>
    <xdr:to>
      <xdr:col>5</xdr:col>
      <xdr:colOff>9525</xdr:colOff>
      <xdr:row>257</xdr:row>
      <xdr:rowOff>0</xdr:rowOff>
    </xdr:to>
    <xdr:sp macro="" textlink="">
      <xdr:nvSpPr>
        <xdr:cNvPr id="9" name="Accolade ouvrante 8">
          <a:extLst>
            <a:ext uri="{FF2B5EF4-FFF2-40B4-BE49-F238E27FC236}">
              <a16:creationId xmlns:a16="http://schemas.microsoft.com/office/drawing/2014/main" id="{C0A8FEB2-EF88-47EC-8E5B-BC8502198290}"/>
            </a:ext>
          </a:extLst>
        </xdr:cNvPr>
        <xdr:cNvSpPr/>
      </xdr:nvSpPr>
      <xdr:spPr>
        <a:xfrm>
          <a:off x="6448425" y="89049225"/>
          <a:ext cx="76200" cy="1466850"/>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4</xdr:col>
      <xdr:colOff>866775</xdr:colOff>
      <xdr:row>295</xdr:row>
      <xdr:rowOff>47625</xdr:rowOff>
    </xdr:from>
    <xdr:to>
      <xdr:col>5</xdr:col>
      <xdr:colOff>9525</xdr:colOff>
      <xdr:row>299</xdr:row>
      <xdr:rowOff>0</xdr:rowOff>
    </xdr:to>
    <xdr:sp macro="" textlink="">
      <xdr:nvSpPr>
        <xdr:cNvPr id="10" name="Accolade ouvrante 9">
          <a:extLst>
            <a:ext uri="{FF2B5EF4-FFF2-40B4-BE49-F238E27FC236}">
              <a16:creationId xmlns:a16="http://schemas.microsoft.com/office/drawing/2014/main" id="{CEE1E941-933F-4A5E-B720-7127AC1370F2}"/>
            </a:ext>
          </a:extLst>
        </xdr:cNvPr>
        <xdr:cNvSpPr/>
      </xdr:nvSpPr>
      <xdr:spPr>
        <a:xfrm>
          <a:off x="6448425" y="103898700"/>
          <a:ext cx="76200" cy="1466850"/>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4</xdr:col>
      <xdr:colOff>866775</xdr:colOff>
      <xdr:row>337</xdr:row>
      <xdr:rowOff>47625</xdr:rowOff>
    </xdr:from>
    <xdr:to>
      <xdr:col>5</xdr:col>
      <xdr:colOff>9525</xdr:colOff>
      <xdr:row>341</xdr:row>
      <xdr:rowOff>0</xdr:rowOff>
    </xdr:to>
    <xdr:sp macro="" textlink="">
      <xdr:nvSpPr>
        <xdr:cNvPr id="11" name="Accolade ouvrante 10">
          <a:extLst>
            <a:ext uri="{FF2B5EF4-FFF2-40B4-BE49-F238E27FC236}">
              <a16:creationId xmlns:a16="http://schemas.microsoft.com/office/drawing/2014/main" id="{C77D05AD-48A8-4857-BB03-094FECEE3B1D}"/>
            </a:ext>
          </a:extLst>
        </xdr:cNvPr>
        <xdr:cNvSpPr/>
      </xdr:nvSpPr>
      <xdr:spPr>
        <a:xfrm>
          <a:off x="6448425" y="118748175"/>
          <a:ext cx="76200" cy="1466850"/>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xdr:from>
      <xdr:col>4</xdr:col>
      <xdr:colOff>866775</xdr:colOff>
      <xdr:row>379</xdr:row>
      <xdr:rowOff>47625</xdr:rowOff>
    </xdr:from>
    <xdr:to>
      <xdr:col>5</xdr:col>
      <xdr:colOff>9525</xdr:colOff>
      <xdr:row>383</xdr:row>
      <xdr:rowOff>0</xdr:rowOff>
    </xdr:to>
    <xdr:sp macro="" textlink="">
      <xdr:nvSpPr>
        <xdr:cNvPr id="12" name="Accolade ouvrante 11">
          <a:extLst>
            <a:ext uri="{FF2B5EF4-FFF2-40B4-BE49-F238E27FC236}">
              <a16:creationId xmlns:a16="http://schemas.microsoft.com/office/drawing/2014/main" id="{A3C3311A-6236-4898-BFE4-4838CD30A16F}"/>
            </a:ext>
          </a:extLst>
        </xdr:cNvPr>
        <xdr:cNvSpPr/>
      </xdr:nvSpPr>
      <xdr:spPr>
        <a:xfrm>
          <a:off x="6448425" y="133597650"/>
          <a:ext cx="76200" cy="1466850"/>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333375</xdr:colOff>
      <xdr:row>0</xdr:row>
      <xdr:rowOff>0</xdr:rowOff>
    </xdr:from>
    <xdr:to>
      <xdr:col>0</xdr:col>
      <xdr:colOff>610407</xdr:colOff>
      <xdr:row>1</xdr:row>
      <xdr:rowOff>159975</xdr:rowOff>
    </xdr:to>
    <xdr:pic>
      <xdr:nvPicPr>
        <xdr:cNvPr id="2" name="Image 1">
          <a:extLst>
            <a:ext uri="{FF2B5EF4-FFF2-40B4-BE49-F238E27FC236}">
              <a16:creationId xmlns:a16="http://schemas.microsoft.com/office/drawing/2014/main" id="{1BC2C1F2-F558-4405-A7A2-02DFD10388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0"/>
          <a:ext cx="277032" cy="360000"/>
        </a:xfrm>
        <a:prstGeom prst="rect">
          <a:avLst/>
        </a:prstGeom>
      </xdr:spPr>
    </xdr:pic>
    <xdr:clientData/>
  </xdr:twoCellAnchor>
  <xdr:twoCellAnchor editAs="oneCell">
    <xdr:from>
      <xdr:col>2</xdr:col>
      <xdr:colOff>590550</xdr:colOff>
      <xdr:row>0</xdr:row>
      <xdr:rowOff>0</xdr:rowOff>
    </xdr:from>
    <xdr:to>
      <xdr:col>2</xdr:col>
      <xdr:colOff>845381</xdr:colOff>
      <xdr:row>1</xdr:row>
      <xdr:rowOff>159975</xdr:rowOff>
    </xdr:to>
    <xdr:pic>
      <xdr:nvPicPr>
        <xdr:cNvPr id="3" name="Image 2">
          <a:extLst>
            <a:ext uri="{FF2B5EF4-FFF2-40B4-BE49-F238E27FC236}">
              <a16:creationId xmlns:a16="http://schemas.microsoft.com/office/drawing/2014/main" id="{39F6A18C-3F7D-4E62-80C6-AEBE01EB2D5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29250" y="0"/>
          <a:ext cx="254831" cy="360000"/>
        </a:xfrm>
        <a:prstGeom prst="rect">
          <a:avLst/>
        </a:prstGeom>
      </xdr:spPr>
    </xdr:pic>
    <xdr:clientData/>
  </xdr:twoCellAnchor>
  <xdr:twoCellAnchor editAs="oneCell">
    <xdr:from>
      <xdr:col>0</xdr:col>
      <xdr:colOff>333375</xdr:colOff>
      <xdr:row>0</xdr:row>
      <xdr:rowOff>0</xdr:rowOff>
    </xdr:from>
    <xdr:to>
      <xdr:col>0</xdr:col>
      <xdr:colOff>610407</xdr:colOff>
      <xdr:row>1</xdr:row>
      <xdr:rowOff>159975</xdr:rowOff>
    </xdr:to>
    <xdr:pic>
      <xdr:nvPicPr>
        <xdr:cNvPr id="4" name="Image 3">
          <a:extLst>
            <a:ext uri="{FF2B5EF4-FFF2-40B4-BE49-F238E27FC236}">
              <a16:creationId xmlns:a16="http://schemas.microsoft.com/office/drawing/2014/main" id="{3337E42E-986D-4D58-95A6-C645828145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0"/>
          <a:ext cx="277032" cy="360000"/>
        </a:xfrm>
        <a:prstGeom prst="rect">
          <a:avLst/>
        </a:prstGeom>
      </xdr:spPr>
    </xdr:pic>
    <xdr:clientData/>
  </xdr:twoCellAnchor>
  <xdr:twoCellAnchor editAs="oneCell">
    <xdr:from>
      <xdr:col>2</xdr:col>
      <xdr:colOff>590550</xdr:colOff>
      <xdr:row>0</xdr:row>
      <xdr:rowOff>0</xdr:rowOff>
    </xdr:from>
    <xdr:to>
      <xdr:col>2</xdr:col>
      <xdr:colOff>845381</xdr:colOff>
      <xdr:row>1</xdr:row>
      <xdr:rowOff>159975</xdr:rowOff>
    </xdr:to>
    <xdr:pic>
      <xdr:nvPicPr>
        <xdr:cNvPr id="5" name="Image 4">
          <a:extLst>
            <a:ext uri="{FF2B5EF4-FFF2-40B4-BE49-F238E27FC236}">
              <a16:creationId xmlns:a16="http://schemas.microsoft.com/office/drawing/2014/main" id="{C38C79BC-A190-4B4D-ABE4-0A85C9E037C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29250" y="0"/>
          <a:ext cx="254831" cy="36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333375</xdr:colOff>
      <xdr:row>0</xdr:row>
      <xdr:rowOff>0</xdr:rowOff>
    </xdr:from>
    <xdr:to>
      <xdr:col>0</xdr:col>
      <xdr:colOff>610407</xdr:colOff>
      <xdr:row>1</xdr:row>
      <xdr:rowOff>159975</xdr:rowOff>
    </xdr:to>
    <xdr:pic>
      <xdr:nvPicPr>
        <xdr:cNvPr id="2" name="Image 1">
          <a:extLst>
            <a:ext uri="{FF2B5EF4-FFF2-40B4-BE49-F238E27FC236}">
              <a16:creationId xmlns:a16="http://schemas.microsoft.com/office/drawing/2014/main" id="{CD54CADF-927D-43BF-BC7F-179B9B5F87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0"/>
          <a:ext cx="277032" cy="360000"/>
        </a:xfrm>
        <a:prstGeom prst="rect">
          <a:avLst/>
        </a:prstGeom>
      </xdr:spPr>
    </xdr:pic>
    <xdr:clientData/>
  </xdr:twoCellAnchor>
  <xdr:twoCellAnchor editAs="oneCell">
    <xdr:from>
      <xdr:col>2</xdr:col>
      <xdr:colOff>590550</xdr:colOff>
      <xdr:row>0</xdr:row>
      <xdr:rowOff>0</xdr:rowOff>
    </xdr:from>
    <xdr:to>
      <xdr:col>2</xdr:col>
      <xdr:colOff>845381</xdr:colOff>
      <xdr:row>1</xdr:row>
      <xdr:rowOff>159975</xdr:rowOff>
    </xdr:to>
    <xdr:pic>
      <xdr:nvPicPr>
        <xdr:cNvPr id="3" name="Image 2">
          <a:extLst>
            <a:ext uri="{FF2B5EF4-FFF2-40B4-BE49-F238E27FC236}">
              <a16:creationId xmlns:a16="http://schemas.microsoft.com/office/drawing/2014/main" id="{A900E464-3D58-402B-AEAE-0F490EF7033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29250" y="0"/>
          <a:ext cx="254831" cy="36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252841</xdr:colOff>
      <xdr:row>52</xdr:row>
      <xdr:rowOff>152400</xdr:rowOff>
    </xdr:to>
    <xdr:pic>
      <xdr:nvPicPr>
        <xdr:cNvPr id="3" name="Image 2">
          <a:extLst>
            <a:ext uri="{FF2B5EF4-FFF2-40B4-BE49-F238E27FC236}">
              <a16:creationId xmlns:a16="http://schemas.microsoft.com/office/drawing/2014/main" id="{E7471DCD-D380-42B4-BBBA-15889E5A15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10841" cy="10058400"/>
        </a:xfrm>
        <a:prstGeom prst="rect">
          <a:avLst/>
        </a:prstGeom>
      </xdr:spPr>
    </xdr:pic>
    <xdr:clientData/>
  </xdr:twoCellAnchor>
  <xdr:twoCellAnchor editAs="oneCell">
    <xdr:from>
      <xdr:col>9</xdr:col>
      <xdr:colOff>28575</xdr:colOff>
      <xdr:row>0</xdr:row>
      <xdr:rowOff>0</xdr:rowOff>
    </xdr:from>
    <xdr:to>
      <xdr:col>18</xdr:col>
      <xdr:colOff>281416</xdr:colOff>
      <xdr:row>52</xdr:row>
      <xdr:rowOff>152400</xdr:rowOff>
    </xdr:to>
    <xdr:pic>
      <xdr:nvPicPr>
        <xdr:cNvPr id="11" name="Image 10">
          <a:extLst>
            <a:ext uri="{FF2B5EF4-FFF2-40B4-BE49-F238E27FC236}">
              <a16:creationId xmlns:a16="http://schemas.microsoft.com/office/drawing/2014/main" id="{1B60C612-F91A-4465-8BE8-B45ED93AC41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86575" y="0"/>
          <a:ext cx="7110841" cy="10058400"/>
        </a:xfrm>
        <a:prstGeom prst="rect">
          <a:avLst/>
        </a:prstGeom>
      </xdr:spPr>
    </xdr:pic>
    <xdr:clientData/>
  </xdr:twoCellAnchor>
  <xdr:twoCellAnchor editAs="oneCell">
    <xdr:from>
      <xdr:col>18</xdr:col>
      <xdr:colOff>66675</xdr:colOff>
      <xdr:row>0</xdr:row>
      <xdr:rowOff>0</xdr:rowOff>
    </xdr:from>
    <xdr:to>
      <xdr:col>27</xdr:col>
      <xdr:colOff>319516</xdr:colOff>
      <xdr:row>52</xdr:row>
      <xdr:rowOff>152400</xdr:rowOff>
    </xdr:to>
    <xdr:pic>
      <xdr:nvPicPr>
        <xdr:cNvPr id="13" name="Image 12">
          <a:extLst>
            <a:ext uri="{FF2B5EF4-FFF2-40B4-BE49-F238E27FC236}">
              <a16:creationId xmlns:a16="http://schemas.microsoft.com/office/drawing/2014/main" id="{628BC891-F21E-4974-A61D-7119E42945B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782675" y="0"/>
          <a:ext cx="7110841" cy="100584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98BEB-A5A8-4134-9B3C-E0BA69ADBFED}">
  <sheetPr codeName="Feuil1">
    <tabColor theme="1"/>
  </sheetPr>
  <dimension ref="A1:G59"/>
  <sheetViews>
    <sheetView zoomScaleNormal="100" workbookViewId="0">
      <selection activeCell="B12" sqref="B12"/>
    </sheetView>
  </sheetViews>
  <sheetFormatPr baseColWidth="10" defaultRowHeight="15" x14ac:dyDescent="0.25"/>
  <cols>
    <col min="1" max="1" width="11.42578125" style="26"/>
    <col min="2" max="2" width="164.140625" style="26" customWidth="1"/>
    <col min="3" max="3" width="11.42578125" style="26" customWidth="1"/>
    <col min="4" max="4" width="164.5703125" style="26" customWidth="1"/>
    <col min="5" max="16384" width="11.42578125" style="26"/>
  </cols>
  <sheetData>
    <row r="1" spans="1:7" ht="15.75" x14ac:dyDescent="0.25">
      <c r="A1" s="238" t="s">
        <v>42</v>
      </c>
      <c r="B1" s="238"/>
      <c r="C1" s="238" t="s">
        <v>48</v>
      </c>
      <c r="D1" s="238"/>
      <c r="E1" s="28"/>
    </row>
    <row r="2" spans="1:7" x14ac:dyDescent="0.25">
      <c r="A2" s="241" t="s">
        <v>122</v>
      </c>
      <c r="B2" s="241"/>
      <c r="C2" s="241" t="s">
        <v>122</v>
      </c>
      <c r="D2" s="241"/>
    </row>
    <row r="3" spans="1:7" ht="15.75" x14ac:dyDescent="0.25">
      <c r="A3" s="181" t="s">
        <v>43</v>
      </c>
      <c r="B3" s="220" t="s">
        <v>289</v>
      </c>
      <c r="C3" s="182" t="s">
        <v>49</v>
      </c>
      <c r="D3" s="220" t="s">
        <v>255</v>
      </c>
      <c r="E3" s="27"/>
      <c r="F3" s="27"/>
      <c r="G3" s="27"/>
    </row>
    <row r="4" spans="1:7" x14ac:dyDescent="0.25">
      <c r="A4" s="180" t="s">
        <v>44</v>
      </c>
      <c r="B4" s="46"/>
      <c r="C4" s="180" t="s">
        <v>50</v>
      </c>
      <c r="D4" s="46"/>
    </row>
    <row r="5" spans="1:7" ht="21.75" customHeight="1" x14ac:dyDescent="0.25">
      <c r="A5" s="46"/>
      <c r="B5" s="224" t="s">
        <v>248</v>
      </c>
      <c r="C5" s="42"/>
      <c r="D5" s="224" t="s">
        <v>201</v>
      </c>
    </row>
    <row r="6" spans="1:7" ht="47.25" x14ac:dyDescent="0.25">
      <c r="A6" s="46"/>
      <c r="B6" s="220" t="s">
        <v>249</v>
      </c>
      <c r="C6" s="221"/>
      <c r="D6" s="220" t="s">
        <v>250</v>
      </c>
    </row>
    <row r="7" spans="1:7" ht="15.75" x14ac:dyDescent="0.25">
      <c r="A7" s="46"/>
      <c r="B7" s="179" t="s">
        <v>45</v>
      </c>
      <c r="C7" s="46"/>
      <c r="D7" s="179" t="s">
        <v>45</v>
      </c>
    </row>
    <row r="8" spans="1:7" ht="35.25" customHeight="1" x14ac:dyDescent="0.25">
      <c r="A8" s="46"/>
      <c r="B8" s="220" t="s">
        <v>274</v>
      </c>
      <c r="C8" s="221"/>
      <c r="D8" s="220" t="s">
        <v>275</v>
      </c>
    </row>
    <row r="9" spans="1:7" ht="6.75" customHeight="1" x14ac:dyDescent="0.25">
      <c r="A9" s="46"/>
      <c r="B9" s="45"/>
      <c r="C9" s="46"/>
      <c r="D9" s="46"/>
    </row>
    <row r="10" spans="1:7" ht="36.75" customHeight="1" x14ac:dyDescent="0.25">
      <c r="A10" s="46"/>
      <c r="B10" s="222" t="s">
        <v>256</v>
      </c>
      <c r="C10" s="42"/>
      <c r="D10" s="222" t="s">
        <v>198</v>
      </c>
    </row>
    <row r="11" spans="1:7" ht="5.25" customHeight="1" x14ac:dyDescent="0.25">
      <c r="A11" s="46"/>
      <c r="B11" s="45"/>
      <c r="C11" s="46"/>
      <c r="D11" s="46"/>
    </row>
    <row r="12" spans="1:7" ht="58.5" customHeight="1" x14ac:dyDescent="0.25">
      <c r="A12" s="46"/>
      <c r="B12" s="220" t="s">
        <v>257</v>
      </c>
      <c r="C12" s="221"/>
      <c r="D12" s="220" t="s">
        <v>258</v>
      </c>
    </row>
    <row r="13" spans="1:7" ht="5.25" customHeight="1" x14ac:dyDescent="0.25">
      <c r="A13" s="46"/>
      <c r="B13" s="45"/>
      <c r="C13" s="46"/>
      <c r="D13" s="46"/>
    </row>
    <row r="14" spans="1:7" ht="39" customHeight="1" x14ac:dyDescent="0.25">
      <c r="A14" s="46"/>
      <c r="B14" s="223" t="s">
        <v>268</v>
      </c>
      <c r="C14" s="221"/>
      <c r="D14" s="223" t="s">
        <v>269</v>
      </c>
    </row>
    <row r="15" spans="1:7" ht="4.5" customHeight="1" x14ac:dyDescent="0.25">
      <c r="A15" s="46"/>
      <c r="B15" s="45"/>
      <c r="C15" s="46"/>
      <c r="D15" s="46"/>
    </row>
    <row r="16" spans="1:7" s="227" customFormat="1" ht="24.75" customHeight="1" x14ac:dyDescent="0.25">
      <c r="A16" s="42"/>
      <c r="B16" s="226" t="s">
        <v>246</v>
      </c>
      <c r="C16" s="42"/>
      <c r="D16" s="226" t="s">
        <v>247</v>
      </c>
    </row>
    <row r="17" spans="1:4" ht="53.25" customHeight="1" x14ac:dyDescent="0.25">
      <c r="A17" s="46"/>
      <c r="B17" s="222" t="s">
        <v>199</v>
      </c>
      <c r="C17" s="42"/>
      <c r="D17" s="222" t="s">
        <v>200</v>
      </c>
    </row>
    <row r="18" spans="1:4" ht="4.5" customHeight="1" x14ac:dyDescent="0.25">
      <c r="A18" s="46"/>
      <c r="B18" s="45"/>
      <c r="C18" s="46"/>
      <c r="D18" s="40"/>
    </row>
    <row r="19" spans="1:4" ht="70.5" customHeight="1" x14ac:dyDescent="0.25">
      <c r="A19" s="46"/>
      <c r="B19" s="222" t="s">
        <v>257</v>
      </c>
      <c r="C19" s="42"/>
      <c r="D19" s="222" t="s">
        <v>258</v>
      </c>
    </row>
    <row r="20" spans="1:4" ht="4.5" customHeight="1" x14ac:dyDescent="0.25">
      <c r="A20" s="46"/>
      <c r="B20" s="45"/>
      <c r="C20" s="46"/>
      <c r="D20" s="46"/>
    </row>
    <row r="21" spans="1:4" ht="37.5" customHeight="1" x14ac:dyDescent="0.25">
      <c r="A21" s="46"/>
      <c r="B21" s="228" t="s">
        <v>268</v>
      </c>
      <c r="C21" s="42"/>
      <c r="D21" s="228" t="s">
        <v>269</v>
      </c>
    </row>
    <row r="22" spans="1:4" ht="4.5" customHeight="1" x14ac:dyDescent="0.25">
      <c r="A22" s="46"/>
      <c r="B22" s="46"/>
      <c r="C22" s="46"/>
      <c r="D22" s="46"/>
    </row>
    <row r="23" spans="1:4" s="225" customFormat="1" ht="24.75" customHeight="1" x14ac:dyDescent="0.25">
      <c r="A23" s="221"/>
      <c r="B23" s="229" t="s">
        <v>244</v>
      </c>
      <c r="C23" s="221"/>
      <c r="D23" s="229" t="s">
        <v>245</v>
      </c>
    </row>
    <row r="24" spans="1:4" ht="55.5" customHeight="1" x14ac:dyDescent="0.25">
      <c r="A24" s="46"/>
      <c r="B24" s="222" t="s">
        <v>202</v>
      </c>
      <c r="C24" s="42"/>
      <c r="D24" s="222" t="s">
        <v>203</v>
      </c>
    </row>
    <row r="25" spans="1:4" ht="5.25" customHeight="1" x14ac:dyDescent="0.25">
      <c r="A25" s="46"/>
      <c r="B25" s="45"/>
      <c r="C25" s="46"/>
      <c r="D25" s="45"/>
    </row>
    <row r="26" spans="1:4" ht="21.75" customHeight="1" x14ac:dyDescent="0.25">
      <c r="A26" s="46"/>
      <c r="B26" s="222" t="s">
        <v>206</v>
      </c>
      <c r="C26" s="221"/>
      <c r="D26" s="222" t="s">
        <v>207</v>
      </c>
    </row>
    <row r="27" spans="1:4" ht="4.5" customHeight="1" x14ac:dyDescent="0.25">
      <c r="A27" s="46"/>
      <c r="B27" s="46"/>
      <c r="C27" s="46"/>
      <c r="D27" s="46"/>
    </row>
    <row r="28" spans="1:4" ht="69.75" customHeight="1" x14ac:dyDescent="0.25">
      <c r="A28" s="46"/>
      <c r="B28" s="222" t="s">
        <v>259</v>
      </c>
      <c r="C28" s="42"/>
      <c r="D28" s="222" t="s">
        <v>258</v>
      </c>
    </row>
    <row r="29" spans="1:4" ht="4.5" customHeight="1" x14ac:dyDescent="0.25">
      <c r="A29" s="46"/>
      <c r="B29" s="46"/>
      <c r="C29" s="46"/>
      <c r="D29" s="46"/>
    </row>
    <row r="30" spans="1:4" ht="39.75" customHeight="1" x14ac:dyDescent="0.25">
      <c r="A30" s="46"/>
      <c r="B30" s="228" t="s">
        <v>268</v>
      </c>
      <c r="C30" s="42"/>
      <c r="D30" s="228" t="s">
        <v>269</v>
      </c>
    </row>
    <row r="31" spans="1:4" ht="24.75" customHeight="1" x14ac:dyDescent="0.25">
      <c r="A31" s="46"/>
      <c r="B31" s="230" t="s">
        <v>242</v>
      </c>
      <c r="C31" s="221"/>
      <c r="D31" s="230" t="s">
        <v>243</v>
      </c>
    </row>
    <row r="32" spans="1:4" ht="55.5" customHeight="1" x14ac:dyDescent="0.25">
      <c r="A32" s="46"/>
      <c r="B32" s="222" t="s">
        <v>232</v>
      </c>
      <c r="C32" s="42"/>
      <c r="D32" s="222" t="s">
        <v>203</v>
      </c>
    </row>
    <row r="33" spans="1:4" ht="5.25" customHeight="1" x14ac:dyDescent="0.25">
      <c r="A33" s="46"/>
      <c r="B33" s="45"/>
      <c r="C33" s="46"/>
      <c r="D33" s="45"/>
    </row>
    <row r="34" spans="1:4" ht="21" customHeight="1" x14ac:dyDescent="0.25">
      <c r="A34" s="46"/>
      <c r="B34" s="231" t="s">
        <v>206</v>
      </c>
      <c r="C34" s="232"/>
      <c r="D34" s="231" t="s">
        <v>207</v>
      </c>
    </row>
    <row r="35" spans="1:4" ht="4.5" customHeight="1" x14ac:dyDescent="0.25">
      <c r="A35" s="46"/>
      <c r="B35" s="46"/>
      <c r="C35" s="46"/>
      <c r="D35" s="46"/>
    </row>
    <row r="36" spans="1:4" ht="69.75" customHeight="1" x14ac:dyDescent="0.25">
      <c r="A36" s="46"/>
      <c r="B36" s="222" t="s">
        <v>259</v>
      </c>
      <c r="C36" s="42"/>
      <c r="D36" s="222" t="s">
        <v>258</v>
      </c>
    </row>
    <row r="37" spans="1:4" ht="4.5" customHeight="1" x14ac:dyDescent="0.25">
      <c r="A37" s="46"/>
      <c r="B37" s="46"/>
      <c r="C37" s="46"/>
      <c r="D37" s="46"/>
    </row>
    <row r="38" spans="1:4" s="227" customFormat="1" ht="25.5" customHeight="1" x14ac:dyDescent="0.25">
      <c r="A38" s="42"/>
      <c r="B38" s="233" t="s">
        <v>241</v>
      </c>
      <c r="C38" s="42"/>
      <c r="D38" s="233" t="s">
        <v>240</v>
      </c>
    </row>
    <row r="39" spans="1:4" ht="45" customHeight="1" x14ac:dyDescent="0.25">
      <c r="A39" s="46"/>
      <c r="B39" s="222" t="s">
        <v>252</v>
      </c>
      <c r="C39" s="42"/>
      <c r="D39" s="222" t="s">
        <v>251</v>
      </c>
    </row>
    <row r="40" spans="1:4" ht="4.5" customHeight="1" x14ac:dyDescent="0.25">
      <c r="A40" s="46"/>
      <c r="B40" s="45"/>
      <c r="C40" s="46"/>
      <c r="D40" s="46"/>
    </row>
    <row r="41" spans="1:4" ht="35.25" customHeight="1" x14ac:dyDescent="0.25">
      <c r="A41" s="46"/>
      <c r="B41" s="228" t="s">
        <v>273</v>
      </c>
      <c r="C41" s="42"/>
      <c r="D41" s="228" t="s">
        <v>270</v>
      </c>
    </row>
    <row r="42" spans="1:4" ht="4.5" customHeight="1" x14ac:dyDescent="0.25">
      <c r="A42" s="46"/>
      <c r="B42" s="46"/>
      <c r="C42" s="46"/>
      <c r="D42" s="46"/>
    </row>
    <row r="43" spans="1:4" ht="25.5" customHeight="1" x14ac:dyDescent="0.25">
      <c r="A43" s="46"/>
      <c r="B43" s="234" t="s">
        <v>260</v>
      </c>
      <c r="C43" s="42"/>
      <c r="D43" s="234" t="s">
        <v>137</v>
      </c>
    </row>
    <row r="44" spans="1:4" ht="41.25" customHeight="1" x14ac:dyDescent="0.25">
      <c r="A44" s="46"/>
      <c r="B44" s="222" t="s">
        <v>261</v>
      </c>
      <c r="C44" s="42"/>
      <c r="D44" s="222" t="s">
        <v>262</v>
      </c>
    </row>
    <row r="45" spans="1:4" ht="4.5" customHeight="1" x14ac:dyDescent="0.25">
      <c r="A45" s="46"/>
      <c r="B45" s="46"/>
      <c r="C45" s="46"/>
      <c r="D45" s="46"/>
    </row>
    <row r="46" spans="1:4" ht="24.75" customHeight="1" x14ac:dyDescent="0.25">
      <c r="A46" s="46"/>
      <c r="B46" s="235" t="s">
        <v>117</v>
      </c>
      <c r="C46" s="42"/>
      <c r="D46" s="235" t="s">
        <v>118</v>
      </c>
    </row>
    <row r="47" spans="1:4" ht="33.75" customHeight="1" x14ac:dyDescent="0.25">
      <c r="A47" s="46"/>
      <c r="B47" s="222" t="s">
        <v>204</v>
      </c>
      <c r="C47" s="42"/>
      <c r="D47" s="222" t="s">
        <v>71</v>
      </c>
    </row>
    <row r="48" spans="1:4" ht="4.5" customHeight="1" x14ac:dyDescent="0.25">
      <c r="A48" s="46"/>
      <c r="B48" s="46"/>
      <c r="C48" s="46"/>
      <c r="D48" s="46"/>
    </row>
    <row r="49" spans="1:5" s="227" customFormat="1" ht="25.5" customHeight="1" x14ac:dyDescent="0.25">
      <c r="A49" s="42"/>
      <c r="B49" s="236" t="s">
        <v>46</v>
      </c>
      <c r="C49" s="42"/>
      <c r="D49" s="236" t="s">
        <v>51</v>
      </c>
    </row>
    <row r="50" spans="1:5" ht="15.75" x14ac:dyDescent="0.25">
      <c r="A50" s="46"/>
      <c r="B50" s="221" t="s">
        <v>272</v>
      </c>
      <c r="C50" s="221"/>
      <c r="D50" s="221" t="s">
        <v>271</v>
      </c>
    </row>
    <row r="51" spans="1:5" x14ac:dyDescent="0.25">
      <c r="A51" s="46"/>
      <c r="B51" s="45"/>
      <c r="C51" s="46"/>
      <c r="D51" s="45"/>
    </row>
    <row r="52" spans="1:5" ht="4.5" customHeight="1" x14ac:dyDescent="0.25">
      <c r="A52"/>
      <c r="B52"/>
      <c r="C52"/>
      <c r="D52"/>
    </row>
    <row r="53" spans="1:5" x14ac:dyDescent="0.25">
      <c r="A53" s="239" t="s">
        <v>47</v>
      </c>
      <c r="B53" s="239"/>
      <c r="C53" s="239" t="s">
        <v>52</v>
      </c>
      <c r="D53" s="239"/>
    </row>
    <row r="54" spans="1:5" x14ac:dyDescent="0.25">
      <c r="A54" s="240" t="s">
        <v>125</v>
      </c>
      <c r="B54" s="240"/>
      <c r="C54" s="240" t="s">
        <v>127</v>
      </c>
      <c r="D54" s="240"/>
    </row>
    <row r="55" spans="1:5" x14ac:dyDescent="0.25">
      <c r="A55" s="240" t="s">
        <v>126</v>
      </c>
      <c r="B55" s="240"/>
      <c r="C55" s="240" t="s">
        <v>128</v>
      </c>
      <c r="D55" s="240"/>
    </row>
    <row r="56" spans="1:5" x14ac:dyDescent="0.25">
      <c r="A56"/>
      <c r="B56"/>
      <c r="C56"/>
      <c r="D56"/>
    </row>
    <row r="57" spans="1:5" ht="60" x14ac:dyDescent="0.25">
      <c r="A57"/>
      <c r="B57" s="219" t="s">
        <v>253</v>
      </c>
      <c r="C57"/>
      <c r="D57" s="219" t="s">
        <v>254</v>
      </c>
    </row>
    <row r="58" spans="1:5" x14ac:dyDescent="0.25">
      <c r="A58"/>
      <c r="B58"/>
      <c r="C58"/>
      <c r="D58"/>
      <c r="E58"/>
    </row>
    <row r="59" spans="1:5" x14ac:dyDescent="0.25">
      <c r="A59"/>
      <c r="B59"/>
      <c r="C59"/>
      <c r="D59"/>
    </row>
  </sheetData>
  <mergeCells count="10">
    <mergeCell ref="A1:B1"/>
    <mergeCell ref="A53:B53"/>
    <mergeCell ref="A54:B54"/>
    <mergeCell ref="A55:B55"/>
    <mergeCell ref="C53:D53"/>
    <mergeCell ref="C54:D54"/>
    <mergeCell ref="C55:D55"/>
    <mergeCell ref="A2:B2"/>
    <mergeCell ref="C2:D2"/>
    <mergeCell ref="C1:D1"/>
  </mergeCells>
  <pageMargins left="0.23622047244094491" right="0.23622047244094491" top="0.38" bottom="0.3" header="0.19685039370078741" footer="0.11811023622047245"/>
  <pageSetup paperSize="9" scale="56" orientation="portrait" horizontalDpi="0" verticalDpi="0" r:id="rId1"/>
  <headerFooter>
    <oddFooter>&amp;L&amp;"-,Italique"&amp;8Création : OT Pays de Lamastre 2018</oddFooter>
  </headerFooter>
  <colBreaks count="1" manualBreakCount="1">
    <brk id="2"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52484-7BCF-4A26-BF1A-896220C4BBFC}">
  <sheetPr codeName="Feuil4">
    <tabColor theme="0"/>
  </sheetPr>
  <dimension ref="A1:A8"/>
  <sheetViews>
    <sheetView topLeftCell="A4" workbookViewId="0">
      <selection activeCell="F23" sqref="F23"/>
    </sheetView>
  </sheetViews>
  <sheetFormatPr baseColWidth="10" defaultRowHeight="15" x14ac:dyDescent="0.25"/>
  <cols>
    <col min="1" max="1" width="36.42578125" style="26" customWidth="1"/>
    <col min="2" max="2" width="38" style="26" customWidth="1"/>
    <col min="3" max="3" width="57.7109375" style="26" customWidth="1"/>
    <col min="4" max="16384" width="11.42578125" style="26"/>
  </cols>
  <sheetData>
    <row r="1" spans="1:1" x14ac:dyDescent="0.25">
      <c r="A1" t="s">
        <v>107</v>
      </c>
    </row>
    <row r="2" spans="1:1" x14ac:dyDescent="0.25">
      <c r="A2" t="s">
        <v>32</v>
      </c>
    </row>
    <row r="3" spans="1:1" x14ac:dyDescent="0.25">
      <c r="A3" t="s">
        <v>33</v>
      </c>
    </row>
    <row r="4" spans="1:1" x14ac:dyDescent="0.25">
      <c r="A4" t="s">
        <v>34</v>
      </c>
    </row>
    <row r="5" spans="1:1" x14ac:dyDescent="0.25">
      <c r="A5" t="s">
        <v>35</v>
      </c>
    </row>
    <row r="6" spans="1:1" x14ac:dyDescent="0.25">
      <c r="A6" t="s">
        <v>36</v>
      </c>
    </row>
    <row r="7" spans="1:1" x14ac:dyDescent="0.25">
      <c r="A7" t="s">
        <v>37</v>
      </c>
    </row>
    <row r="8" spans="1:1" x14ac:dyDescent="0.25">
      <c r="A8" t="s">
        <v>38</v>
      </c>
    </row>
  </sheetData>
  <sheetProtection algorithmName="SHA-512" hashValue="FCn7sz8SerGJnOVY7KVuiG2RRw5RKNwcX8wlsXaYvsqTrCvpMRRObah2kY7ipZiNFCaEVsK44xr3QbZ35n+s9Q==" saltValue="Ac0CDfcL3mMG/Y71RLQE0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06C78-63EB-47FF-8F8A-6FBF72966093}">
  <sheetPr codeName="Feuil2">
    <tabColor rgb="FFFF0000"/>
  </sheetPr>
  <dimension ref="A1:U471"/>
  <sheetViews>
    <sheetView tabSelected="1" topLeftCell="A7" zoomScale="90" zoomScaleNormal="90" workbookViewId="0">
      <selection activeCell="K20" sqref="K20"/>
    </sheetView>
  </sheetViews>
  <sheetFormatPr baseColWidth="10" defaultRowHeight="15" x14ac:dyDescent="0.25"/>
  <cols>
    <col min="1" max="1" width="7.42578125" style="3" customWidth="1"/>
    <col min="2" max="2" width="26.5703125" style="3" customWidth="1"/>
    <col min="3" max="3" width="7.42578125" style="3" customWidth="1"/>
    <col min="4" max="5" width="12.140625" style="3" bestFit="1" customWidth="1"/>
    <col min="6" max="6" width="10.28515625" style="3" customWidth="1"/>
    <col min="7" max="7" width="11.5703125" style="3" bestFit="1" customWidth="1"/>
    <col min="8" max="8" width="13.85546875" style="3" customWidth="1"/>
    <col min="9" max="9" width="11.7109375" style="3" customWidth="1"/>
    <col min="10" max="10" width="16.5703125" style="3" customWidth="1"/>
    <col min="11" max="11" width="13.28515625" style="3" customWidth="1"/>
    <col min="12" max="12" width="14.7109375" style="3" customWidth="1"/>
    <col min="13" max="13" width="13.140625" style="3" customWidth="1"/>
    <col min="14" max="14" width="11.5703125" style="3" customWidth="1"/>
    <col min="15" max="15" width="20.140625" style="3" customWidth="1"/>
    <col min="16" max="16" width="16.42578125" style="3" customWidth="1"/>
    <col min="17" max="17" width="15.85546875" style="3" customWidth="1"/>
    <col min="18" max="18" width="15.28515625" style="3" customWidth="1"/>
    <col min="19" max="19" width="14.7109375" style="3" customWidth="1"/>
    <col min="20" max="20" width="10.85546875" style="72" customWidth="1"/>
    <col min="21" max="21" width="9.7109375" style="72" customWidth="1"/>
    <col min="22" max="16384" width="11.42578125" style="3"/>
  </cols>
  <sheetData>
    <row r="1" spans="1:21" ht="26.25" customHeight="1" x14ac:dyDescent="0.25">
      <c r="A1" s="2" t="s">
        <v>15</v>
      </c>
      <c r="B1" s="2"/>
      <c r="C1" s="2"/>
      <c r="H1" s="253" t="s">
        <v>119</v>
      </c>
      <c r="I1" s="82"/>
      <c r="J1" s="83" t="s">
        <v>18</v>
      </c>
      <c r="K1" s="243"/>
      <c r="L1" s="243"/>
      <c r="M1" s="243"/>
      <c r="N1" s="243"/>
      <c r="O1" s="243"/>
      <c r="P1" s="82"/>
      <c r="Q1" s="83" t="s">
        <v>21</v>
      </c>
      <c r="R1" s="243"/>
      <c r="S1" s="243"/>
    </row>
    <row r="2" spans="1:21" ht="30.75" customHeight="1" x14ac:dyDescent="0.25">
      <c r="A2" s="262" t="s">
        <v>148</v>
      </c>
      <c r="B2" s="262"/>
      <c r="C2" s="262"/>
      <c r="D2" s="262"/>
      <c r="E2" s="262"/>
      <c r="H2" s="253"/>
      <c r="I2" s="95"/>
      <c r="J2" s="96" t="s">
        <v>132</v>
      </c>
      <c r="K2" s="243"/>
      <c r="L2" s="243"/>
      <c r="M2" s="243"/>
      <c r="N2" s="243"/>
      <c r="O2" s="243"/>
      <c r="P2" s="254" t="s">
        <v>162</v>
      </c>
      <c r="Q2" s="255"/>
      <c r="R2" s="255"/>
      <c r="S2" s="256"/>
    </row>
    <row r="3" spans="1:21" ht="33" customHeight="1" x14ac:dyDescent="0.25">
      <c r="A3" s="2"/>
      <c r="B3" s="2"/>
      <c r="C3" s="2"/>
      <c r="H3" s="253"/>
      <c r="I3" s="82"/>
      <c r="J3" s="83" t="s">
        <v>134</v>
      </c>
      <c r="K3" s="258"/>
      <c r="L3" s="259"/>
      <c r="M3" s="260"/>
      <c r="N3" s="97" t="s">
        <v>133</v>
      </c>
      <c r="O3" s="98"/>
      <c r="P3" s="242" t="s">
        <v>163</v>
      </c>
      <c r="Q3" s="242"/>
      <c r="R3" s="242"/>
      <c r="S3" s="242"/>
    </row>
    <row r="4" spans="1:21" ht="19.5" customHeight="1" x14ac:dyDescent="0.25">
      <c r="H4" s="253"/>
      <c r="I4" s="82"/>
      <c r="J4" s="83" t="s">
        <v>19</v>
      </c>
      <c r="K4" s="243"/>
      <c r="L4" s="243"/>
      <c r="M4" s="243"/>
      <c r="N4" s="243"/>
      <c r="O4" s="243"/>
      <c r="P4" s="82"/>
      <c r="Q4" s="83" t="s">
        <v>22</v>
      </c>
      <c r="R4" s="243"/>
      <c r="S4" s="243"/>
    </row>
    <row r="5" spans="1:21" ht="21" customHeight="1" x14ac:dyDescent="0.25">
      <c r="H5" s="253"/>
      <c r="I5" s="82"/>
      <c r="J5" s="83" t="s">
        <v>131</v>
      </c>
      <c r="K5" s="243"/>
      <c r="L5" s="243"/>
      <c r="M5" s="243"/>
      <c r="N5" s="243"/>
      <c r="O5" s="243"/>
      <c r="P5" s="257" t="s">
        <v>165</v>
      </c>
      <c r="Q5" s="257"/>
      <c r="R5" s="261"/>
      <c r="S5" s="243"/>
    </row>
    <row r="6" spans="1:21" ht="18.75" x14ac:dyDescent="0.25">
      <c r="A6" s="249" t="s">
        <v>264</v>
      </c>
      <c r="B6" s="249"/>
      <c r="C6" s="249"/>
      <c r="D6" s="249"/>
      <c r="E6" s="249"/>
      <c r="F6" s="249"/>
      <c r="G6" s="249"/>
      <c r="H6" s="249"/>
      <c r="I6" s="249"/>
      <c r="J6" s="249"/>
      <c r="K6" s="249"/>
      <c r="L6" s="249"/>
      <c r="M6" s="249"/>
      <c r="N6" s="249"/>
      <c r="O6" s="249"/>
      <c r="P6" s="249"/>
      <c r="Q6" s="249"/>
      <c r="R6" s="249"/>
      <c r="S6" s="249"/>
    </row>
    <row r="7" spans="1:21" ht="18.75" x14ac:dyDescent="0.25">
      <c r="A7" s="249" t="s">
        <v>265</v>
      </c>
      <c r="B7" s="249"/>
      <c r="C7" s="249"/>
      <c r="D7" s="249"/>
      <c r="E7" s="249"/>
      <c r="F7" s="249"/>
      <c r="G7" s="249"/>
      <c r="H7" s="249"/>
      <c r="I7" s="249"/>
      <c r="J7" s="249"/>
      <c r="K7" s="249"/>
      <c r="L7" s="249"/>
      <c r="M7" s="249"/>
      <c r="N7" s="249"/>
      <c r="O7" s="249"/>
      <c r="P7" s="249"/>
      <c r="Q7" s="249"/>
      <c r="R7" s="249"/>
      <c r="S7" s="249"/>
    </row>
    <row r="8" spans="1:21" ht="15.75" x14ac:dyDescent="0.25">
      <c r="A8" s="264" t="s">
        <v>121</v>
      </c>
      <c r="B8" s="264"/>
      <c r="C8" s="264"/>
      <c r="D8" s="264"/>
      <c r="E8" s="264"/>
      <c r="F8" s="264"/>
      <c r="G8" s="264"/>
      <c r="H8" s="264"/>
      <c r="I8" s="264"/>
      <c r="J8" s="264"/>
      <c r="K8" s="81"/>
      <c r="L8" s="81"/>
      <c r="M8" s="81"/>
      <c r="N8" s="81"/>
      <c r="O8" s="81"/>
      <c r="P8" s="81"/>
      <c r="Q8" s="81"/>
      <c r="R8" s="81"/>
      <c r="S8" s="81"/>
    </row>
    <row r="9" spans="1:21" ht="37.5" customHeight="1" x14ac:dyDescent="0.25">
      <c r="A9" s="1"/>
      <c r="B9" s="1"/>
      <c r="C9" s="1"/>
      <c r="D9" s="1"/>
      <c r="E9" s="1"/>
      <c r="F9" s="1"/>
      <c r="G9" s="1"/>
      <c r="H9" s="1"/>
      <c r="I9" s="1"/>
      <c r="J9" s="149" t="s">
        <v>160</v>
      </c>
      <c r="K9" s="263" t="s">
        <v>161</v>
      </c>
      <c r="L9" s="263"/>
      <c r="M9" s="1"/>
      <c r="N9" s="1"/>
      <c r="O9" s="1"/>
      <c r="P9" s="149" t="s">
        <v>160</v>
      </c>
      <c r="Q9" s="150" t="s">
        <v>161</v>
      </c>
      <c r="R9" s="149" t="s">
        <v>160</v>
      </c>
      <c r="S9" s="150" t="s">
        <v>161</v>
      </c>
      <c r="T9" s="37"/>
      <c r="U9" s="37"/>
    </row>
    <row r="10" spans="1:21" ht="18.75" x14ac:dyDescent="0.25">
      <c r="A10" s="84" t="s">
        <v>4</v>
      </c>
      <c r="B10" s="84" t="s">
        <v>5</v>
      </c>
      <c r="C10" s="9" t="s">
        <v>6</v>
      </c>
      <c r="D10" s="9" t="s">
        <v>7</v>
      </c>
      <c r="E10" s="9" t="s">
        <v>8</v>
      </c>
      <c r="F10" s="84" t="s">
        <v>9</v>
      </c>
      <c r="G10" s="9" t="s">
        <v>10</v>
      </c>
      <c r="H10" s="9" t="s">
        <v>11</v>
      </c>
      <c r="I10" s="84" t="s">
        <v>12</v>
      </c>
      <c r="J10" s="25" t="s">
        <v>13</v>
      </c>
      <c r="K10" s="85" t="s">
        <v>14</v>
      </c>
      <c r="L10" s="85" t="s">
        <v>24</v>
      </c>
      <c r="M10" s="9" t="s">
        <v>25</v>
      </c>
      <c r="N10" s="9" t="s">
        <v>110</v>
      </c>
      <c r="O10" s="9" t="s">
        <v>111</v>
      </c>
      <c r="P10" s="88" t="s">
        <v>112</v>
      </c>
      <c r="Q10" s="85" t="s">
        <v>113</v>
      </c>
      <c r="R10" s="88" t="s">
        <v>114</v>
      </c>
      <c r="S10" s="85" t="s">
        <v>115</v>
      </c>
      <c r="T10" s="51" t="s">
        <v>116</v>
      </c>
      <c r="U10" s="51" t="s">
        <v>181</v>
      </c>
    </row>
    <row r="11" spans="1:21" ht="127.5" x14ac:dyDescent="0.25">
      <c r="A11" s="86" t="s">
        <v>0</v>
      </c>
      <c r="B11" s="153" t="s">
        <v>238</v>
      </c>
      <c r="C11" s="44" t="s">
        <v>263</v>
      </c>
      <c r="D11" s="15" t="s">
        <v>1</v>
      </c>
      <c r="E11" s="15" t="s">
        <v>2</v>
      </c>
      <c r="F11" s="86" t="s">
        <v>182</v>
      </c>
      <c r="G11" s="15" t="s">
        <v>3</v>
      </c>
      <c r="H11" s="15" t="s">
        <v>23</v>
      </c>
      <c r="I11" s="86" t="s">
        <v>234</v>
      </c>
      <c r="J11" s="16" t="s">
        <v>267</v>
      </c>
      <c r="K11" s="87" t="s">
        <v>276</v>
      </c>
      <c r="L11" s="87" t="s">
        <v>183</v>
      </c>
      <c r="M11" s="15" t="s">
        <v>138</v>
      </c>
      <c r="N11" s="15" t="s">
        <v>136</v>
      </c>
      <c r="O11" s="15" t="s">
        <v>166</v>
      </c>
      <c r="P11" s="89" t="s">
        <v>184</v>
      </c>
      <c r="Q11" s="87" t="s">
        <v>185</v>
      </c>
      <c r="R11" s="251" t="s">
        <v>94</v>
      </c>
      <c r="S11" s="252"/>
      <c r="T11" s="90" t="s">
        <v>186</v>
      </c>
      <c r="U11" s="90" t="s">
        <v>187</v>
      </c>
    </row>
    <row r="12" spans="1:21" ht="26.25" customHeight="1" x14ac:dyDescent="0.25">
      <c r="A12" s="70" t="s">
        <v>104</v>
      </c>
      <c r="B12" s="51" t="s">
        <v>239</v>
      </c>
      <c r="C12" s="70" t="s">
        <v>32</v>
      </c>
      <c r="D12" s="50">
        <v>44292</v>
      </c>
      <c r="E12" s="50">
        <v>44299</v>
      </c>
      <c r="F12" s="51">
        <f>E12-D12</f>
        <v>7</v>
      </c>
      <c r="G12" s="51">
        <v>6</v>
      </c>
      <c r="H12" s="52">
        <v>550</v>
      </c>
      <c r="I12" s="53">
        <f>(H12/F12)/G12</f>
        <v>13.095238095238095</v>
      </c>
      <c r="J12" s="54">
        <v>0.3</v>
      </c>
      <c r="K12" s="55">
        <v>0.03</v>
      </c>
      <c r="L12" s="56" t="str">
        <f t="shared" ref="L12:L14" si="0">IF(ISBLANK(J12),((I12*3)/100),"")</f>
        <v/>
      </c>
      <c r="M12" s="51">
        <v>4</v>
      </c>
      <c r="N12" s="51">
        <f>G12-M12</f>
        <v>2</v>
      </c>
      <c r="O12" s="51">
        <v>1</v>
      </c>
      <c r="P12" s="65">
        <f>J12*M12*F12</f>
        <v>8.4</v>
      </c>
      <c r="Q12" s="66" t="str">
        <f t="shared" ref="Q12:Q14" si="1">IF(ISBLANK(J12),IF(L12&lt;=0.8,L12*M12*F12,IF(L12&gt;0.8,0.8*M12*F12,"")),"")</f>
        <v/>
      </c>
      <c r="R12" s="57">
        <f>((P12*10)/100)+P12</f>
        <v>9.24</v>
      </c>
      <c r="S12" s="58" t="str">
        <f>IF(ISBLANK(J12),(((Q12*10)/100)+Q12),"")</f>
        <v/>
      </c>
      <c r="T12" s="73">
        <f>F12*M12</f>
        <v>28</v>
      </c>
      <c r="U12" s="73">
        <f>F12*N12</f>
        <v>14</v>
      </c>
    </row>
    <row r="13" spans="1:21" ht="26.25" customHeight="1" x14ac:dyDescent="0.25">
      <c r="A13" s="70" t="s">
        <v>105</v>
      </c>
      <c r="B13" s="70"/>
      <c r="C13" s="70" t="s">
        <v>35</v>
      </c>
      <c r="D13" s="59">
        <v>44390</v>
      </c>
      <c r="E13" s="59">
        <v>44404</v>
      </c>
      <c r="F13" s="51">
        <f>E13-D13</f>
        <v>14</v>
      </c>
      <c r="G13" s="51">
        <v>5</v>
      </c>
      <c r="H13" s="52">
        <v>1200</v>
      </c>
      <c r="I13" s="53">
        <f>(H13/F13)/G13</f>
        <v>17.142857142857142</v>
      </c>
      <c r="J13" s="54"/>
      <c r="K13" s="55">
        <v>0.03</v>
      </c>
      <c r="L13" s="68">
        <f t="shared" si="0"/>
        <v>0.51428571428571435</v>
      </c>
      <c r="M13" s="51">
        <v>5</v>
      </c>
      <c r="N13" s="51">
        <f>G13-M13</f>
        <v>0</v>
      </c>
      <c r="O13" s="51"/>
      <c r="P13" s="65">
        <f>J13*M13*F13</f>
        <v>0</v>
      </c>
      <c r="Q13" s="67">
        <f t="shared" si="1"/>
        <v>36</v>
      </c>
      <c r="R13" s="57">
        <f t="shared" ref="R13:R31" si="2">((P13*10)/100)+P13</f>
        <v>0</v>
      </c>
      <c r="S13" s="58">
        <f t="shared" ref="S13:S34" si="3">IF(ISBLANK(J13),(((Q13*10)/100)+Q13),"")</f>
        <v>39.6</v>
      </c>
      <c r="T13" s="73">
        <f t="shared" ref="T13:T34" si="4">F13*M13</f>
        <v>70</v>
      </c>
      <c r="U13" s="73">
        <f t="shared" ref="U13:U34" si="5">F13*N13</f>
        <v>0</v>
      </c>
    </row>
    <row r="14" spans="1:21" ht="26.25" customHeight="1" x14ac:dyDescent="0.25">
      <c r="A14" s="70" t="s">
        <v>106</v>
      </c>
      <c r="B14" s="70"/>
      <c r="C14" s="70" t="s">
        <v>35</v>
      </c>
      <c r="D14" s="59">
        <v>44376</v>
      </c>
      <c r="E14" s="59">
        <v>44383</v>
      </c>
      <c r="F14" s="51">
        <f t="shared" ref="F14:F31" si="6">E14-D14</f>
        <v>7</v>
      </c>
      <c r="G14" s="51">
        <v>2</v>
      </c>
      <c r="H14" s="52">
        <v>64</v>
      </c>
      <c r="I14" s="53">
        <f t="shared" ref="I14" si="7">(H14/F14)/G14</f>
        <v>4.5714285714285712</v>
      </c>
      <c r="J14" s="54">
        <v>0.4</v>
      </c>
      <c r="K14" s="55">
        <v>0.03</v>
      </c>
      <c r="L14" s="56" t="str">
        <f t="shared" si="0"/>
        <v/>
      </c>
      <c r="M14" s="51">
        <v>2</v>
      </c>
      <c r="N14" s="51">
        <f>G14-M14</f>
        <v>0</v>
      </c>
      <c r="O14" s="51"/>
      <c r="P14" s="65">
        <f t="shared" ref="P14:P31" si="8">J14*M14*F14</f>
        <v>5.6000000000000005</v>
      </c>
      <c r="Q14" s="66" t="str">
        <f t="shared" si="1"/>
        <v/>
      </c>
      <c r="R14" s="57">
        <f t="shared" si="2"/>
        <v>6.16</v>
      </c>
      <c r="S14" s="58" t="str">
        <f t="shared" si="3"/>
        <v/>
      </c>
      <c r="T14" s="73">
        <f t="shared" si="4"/>
        <v>14</v>
      </c>
      <c r="U14" s="73">
        <f t="shared" si="5"/>
        <v>0</v>
      </c>
    </row>
    <row r="15" spans="1:21" ht="26.25" customHeight="1" x14ac:dyDescent="0.25">
      <c r="A15" s="60">
        <v>1</v>
      </c>
      <c r="B15" s="4"/>
      <c r="C15" s="76"/>
      <c r="D15" s="5"/>
      <c r="E15" s="5"/>
      <c r="F15" s="17">
        <f t="shared" si="6"/>
        <v>0</v>
      </c>
      <c r="G15" s="4"/>
      <c r="H15" s="6"/>
      <c r="I15" s="19">
        <f>IFERROR((H15/F15)/G15,0)</f>
        <v>0</v>
      </c>
      <c r="J15" s="7"/>
      <c r="K15" s="20">
        <v>0.03</v>
      </c>
      <c r="L15" s="62">
        <f>IF(ISBLANK(J15),((I15*3)/100),"")</f>
        <v>0</v>
      </c>
      <c r="M15" s="4"/>
      <c r="N15" s="17">
        <f>G15-M15</f>
        <v>0</v>
      </c>
      <c r="O15" s="4"/>
      <c r="P15" s="64">
        <f t="shared" si="8"/>
        <v>0</v>
      </c>
      <c r="Q15" s="63">
        <f>IF(ISBLANK(J15),IF(L15&lt;=0.8,L15*M15*F15,IF(L15&gt;0.8,0.8*M15*F15,"")),"")</f>
        <v>0</v>
      </c>
      <c r="R15" s="48">
        <f t="shared" si="2"/>
        <v>0</v>
      </c>
      <c r="S15" s="49">
        <f t="shared" si="3"/>
        <v>0</v>
      </c>
      <c r="T15" s="74">
        <f t="shared" si="4"/>
        <v>0</v>
      </c>
      <c r="U15" s="74">
        <f t="shared" si="5"/>
        <v>0</v>
      </c>
    </row>
    <row r="16" spans="1:21" ht="26.25" customHeight="1" x14ac:dyDescent="0.25">
      <c r="A16" s="60">
        <v>2</v>
      </c>
      <c r="B16" s="4"/>
      <c r="C16" s="76"/>
      <c r="D16" s="5"/>
      <c r="E16" s="5"/>
      <c r="F16" s="17">
        <f t="shared" si="6"/>
        <v>0</v>
      </c>
      <c r="G16" s="4"/>
      <c r="H16" s="6"/>
      <c r="I16" s="19">
        <f t="shared" ref="I16:I34" si="9">IFERROR((H16/F16)/G16,0)</f>
        <v>0</v>
      </c>
      <c r="J16" s="7"/>
      <c r="K16" s="20">
        <v>0.03</v>
      </c>
      <c r="L16" s="62">
        <f t="shared" ref="L16:L34" si="10">IF(ISBLANK(J16),((I16*3)/100),"")</f>
        <v>0</v>
      </c>
      <c r="M16" s="4"/>
      <c r="N16" s="17">
        <f t="shared" ref="N16:N34" si="11">G16-M16</f>
        <v>0</v>
      </c>
      <c r="O16" s="4"/>
      <c r="P16" s="64">
        <f t="shared" si="8"/>
        <v>0</v>
      </c>
      <c r="Q16" s="63">
        <f t="shared" ref="Q16:Q34" si="12">IF(ISBLANK(J16),IF(L16&lt;=0.8,L16*M16*F16,IF(L16&gt;0.8,0.8*M16*F16,"")),"")</f>
        <v>0</v>
      </c>
      <c r="R16" s="48">
        <f t="shared" si="2"/>
        <v>0</v>
      </c>
      <c r="S16" s="49">
        <f t="shared" si="3"/>
        <v>0</v>
      </c>
      <c r="T16" s="74">
        <f t="shared" si="4"/>
        <v>0</v>
      </c>
      <c r="U16" s="74">
        <f t="shared" si="5"/>
        <v>0</v>
      </c>
    </row>
    <row r="17" spans="1:21" ht="26.25" customHeight="1" x14ac:dyDescent="0.25">
      <c r="A17" s="60">
        <v>3</v>
      </c>
      <c r="B17" s="4"/>
      <c r="C17" s="76"/>
      <c r="D17" s="5"/>
      <c r="E17" s="5"/>
      <c r="F17" s="17">
        <f t="shared" si="6"/>
        <v>0</v>
      </c>
      <c r="G17" s="4"/>
      <c r="H17" s="6"/>
      <c r="I17" s="19">
        <f t="shared" si="9"/>
        <v>0</v>
      </c>
      <c r="J17" s="7"/>
      <c r="K17" s="20">
        <v>0.03</v>
      </c>
      <c r="L17" s="62">
        <f t="shared" si="10"/>
        <v>0</v>
      </c>
      <c r="M17" s="4"/>
      <c r="N17" s="17">
        <f t="shared" si="11"/>
        <v>0</v>
      </c>
      <c r="O17" s="4"/>
      <c r="P17" s="64">
        <f t="shared" si="8"/>
        <v>0</v>
      </c>
      <c r="Q17" s="63">
        <f t="shared" si="12"/>
        <v>0</v>
      </c>
      <c r="R17" s="48">
        <f t="shared" si="2"/>
        <v>0</v>
      </c>
      <c r="S17" s="49">
        <f t="shared" si="3"/>
        <v>0</v>
      </c>
      <c r="T17" s="74">
        <f t="shared" si="4"/>
        <v>0</v>
      </c>
      <c r="U17" s="74">
        <f t="shared" si="5"/>
        <v>0</v>
      </c>
    </row>
    <row r="18" spans="1:21" ht="26.25" customHeight="1" x14ac:dyDescent="0.25">
      <c r="A18" s="60">
        <v>4</v>
      </c>
      <c r="B18" s="4"/>
      <c r="C18" s="76"/>
      <c r="D18" s="5"/>
      <c r="E18" s="5"/>
      <c r="F18" s="17">
        <f t="shared" si="6"/>
        <v>0</v>
      </c>
      <c r="G18" s="4"/>
      <c r="H18" s="6"/>
      <c r="I18" s="19">
        <f t="shared" si="9"/>
        <v>0</v>
      </c>
      <c r="J18" s="7"/>
      <c r="K18" s="20">
        <v>0.03</v>
      </c>
      <c r="L18" s="62">
        <f t="shared" si="10"/>
        <v>0</v>
      </c>
      <c r="M18" s="4"/>
      <c r="N18" s="17">
        <f t="shared" si="11"/>
        <v>0</v>
      </c>
      <c r="O18" s="4"/>
      <c r="P18" s="64">
        <f t="shared" si="8"/>
        <v>0</v>
      </c>
      <c r="Q18" s="63">
        <f t="shared" si="12"/>
        <v>0</v>
      </c>
      <c r="R18" s="48">
        <f t="shared" si="2"/>
        <v>0</v>
      </c>
      <c r="S18" s="49">
        <f t="shared" si="3"/>
        <v>0</v>
      </c>
      <c r="T18" s="74">
        <f t="shared" si="4"/>
        <v>0</v>
      </c>
      <c r="U18" s="74">
        <f t="shared" si="5"/>
        <v>0</v>
      </c>
    </row>
    <row r="19" spans="1:21" ht="26.25" customHeight="1" x14ac:dyDescent="0.25">
      <c r="A19" s="60">
        <v>5</v>
      </c>
      <c r="B19" s="4"/>
      <c r="C19" s="76"/>
      <c r="D19" s="5"/>
      <c r="E19" s="5"/>
      <c r="F19" s="17">
        <f t="shared" si="6"/>
        <v>0</v>
      </c>
      <c r="G19" s="4"/>
      <c r="H19" s="6"/>
      <c r="I19" s="19">
        <f t="shared" si="9"/>
        <v>0</v>
      </c>
      <c r="J19" s="7"/>
      <c r="K19" s="20">
        <v>0.03</v>
      </c>
      <c r="L19" s="62">
        <f t="shared" si="10"/>
        <v>0</v>
      </c>
      <c r="M19" s="4"/>
      <c r="N19" s="17">
        <f t="shared" si="11"/>
        <v>0</v>
      </c>
      <c r="O19" s="4"/>
      <c r="P19" s="64">
        <f t="shared" si="8"/>
        <v>0</v>
      </c>
      <c r="Q19" s="63">
        <f t="shared" si="12"/>
        <v>0</v>
      </c>
      <c r="R19" s="48">
        <f t="shared" si="2"/>
        <v>0</v>
      </c>
      <c r="S19" s="49">
        <f t="shared" si="3"/>
        <v>0</v>
      </c>
      <c r="T19" s="74">
        <f t="shared" si="4"/>
        <v>0</v>
      </c>
      <c r="U19" s="74">
        <f t="shared" si="5"/>
        <v>0</v>
      </c>
    </row>
    <row r="20" spans="1:21" ht="26.25" customHeight="1" x14ac:dyDescent="0.25">
      <c r="A20" s="60">
        <v>6</v>
      </c>
      <c r="B20" s="4"/>
      <c r="C20" s="76"/>
      <c r="D20" s="4"/>
      <c r="E20" s="4"/>
      <c r="F20" s="17">
        <f t="shared" si="6"/>
        <v>0</v>
      </c>
      <c r="G20" s="4"/>
      <c r="H20" s="6"/>
      <c r="I20" s="19">
        <f t="shared" si="9"/>
        <v>0</v>
      </c>
      <c r="J20" s="7"/>
      <c r="K20" s="20">
        <v>0.03</v>
      </c>
      <c r="L20" s="62">
        <f t="shared" si="10"/>
        <v>0</v>
      </c>
      <c r="M20" s="4"/>
      <c r="N20" s="17">
        <f t="shared" si="11"/>
        <v>0</v>
      </c>
      <c r="O20" s="4"/>
      <c r="P20" s="64">
        <f t="shared" si="8"/>
        <v>0</v>
      </c>
      <c r="Q20" s="63">
        <f t="shared" si="12"/>
        <v>0</v>
      </c>
      <c r="R20" s="48">
        <f t="shared" si="2"/>
        <v>0</v>
      </c>
      <c r="S20" s="49">
        <f t="shared" si="3"/>
        <v>0</v>
      </c>
      <c r="T20" s="74">
        <f t="shared" si="4"/>
        <v>0</v>
      </c>
      <c r="U20" s="74">
        <f t="shared" si="5"/>
        <v>0</v>
      </c>
    </row>
    <row r="21" spans="1:21" ht="26.25" customHeight="1" x14ac:dyDescent="0.25">
      <c r="A21" s="60">
        <v>7</v>
      </c>
      <c r="B21" s="4"/>
      <c r="C21" s="76"/>
      <c r="D21" s="4"/>
      <c r="E21" s="4"/>
      <c r="F21" s="17">
        <f t="shared" si="6"/>
        <v>0</v>
      </c>
      <c r="G21" s="4"/>
      <c r="H21" s="6"/>
      <c r="I21" s="19">
        <f t="shared" si="9"/>
        <v>0</v>
      </c>
      <c r="J21" s="7"/>
      <c r="K21" s="20">
        <v>0.03</v>
      </c>
      <c r="L21" s="62">
        <f t="shared" si="10"/>
        <v>0</v>
      </c>
      <c r="M21" s="4"/>
      <c r="N21" s="17">
        <f t="shared" si="11"/>
        <v>0</v>
      </c>
      <c r="O21" s="4"/>
      <c r="P21" s="64">
        <f t="shared" si="8"/>
        <v>0</v>
      </c>
      <c r="Q21" s="63">
        <f t="shared" si="12"/>
        <v>0</v>
      </c>
      <c r="R21" s="48">
        <f t="shared" si="2"/>
        <v>0</v>
      </c>
      <c r="S21" s="49">
        <f t="shared" si="3"/>
        <v>0</v>
      </c>
      <c r="T21" s="74">
        <f t="shared" si="4"/>
        <v>0</v>
      </c>
      <c r="U21" s="74">
        <f t="shared" si="5"/>
        <v>0</v>
      </c>
    </row>
    <row r="22" spans="1:21" ht="26.25" customHeight="1" x14ac:dyDescent="0.25">
      <c r="A22" s="60">
        <v>8</v>
      </c>
      <c r="B22" s="4"/>
      <c r="C22" s="76"/>
      <c r="D22" s="4"/>
      <c r="E22" s="4"/>
      <c r="F22" s="17">
        <f t="shared" si="6"/>
        <v>0</v>
      </c>
      <c r="G22" s="4"/>
      <c r="H22" s="6"/>
      <c r="I22" s="19">
        <f t="shared" si="9"/>
        <v>0</v>
      </c>
      <c r="J22" s="7"/>
      <c r="K22" s="20">
        <v>0.03</v>
      </c>
      <c r="L22" s="62">
        <f t="shared" si="10"/>
        <v>0</v>
      </c>
      <c r="M22" s="4"/>
      <c r="N22" s="17">
        <f t="shared" si="11"/>
        <v>0</v>
      </c>
      <c r="O22" s="4"/>
      <c r="P22" s="64">
        <f t="shared" si="8"/>
        <v>0</v>
      </c>
      <c r="Q22" s="63">
        <f t="shared" si="12"/>
        <v>0</v>
      </c>
      <c r="R22" s="48">
        <f t="shared" si="2"/>
        <v>0</v>
      </c>
      <c r="S22" s="49">
        <f t="shared" si="3"/>
        <v>0</v>
      </c>
      <c r="T22" s="74">
        <f t="shared" si="4"/>
        <v>0</v>
      </c>
      <c r="U22" s="74">
        <f t="shared" si="5"/>
        <v>0</v>
      </c>
    </row>
    <row r="23" spans="1:21" ht="26.25" customHeight="1" x14ac:dyDescent="0.25">
      <c r="A23" s="60">
        <v>9</v>
      </c>
      <c r="B23" s="4"/>
      <c r="C23" s="76"/>
      <c r="D23" s="4"/>
      <c r="E23" s="4"/>
      <c r="F23" s="17">
        <f t="shared" si="6"/>
        <v>0</v>
      </c>
      <c r="G23" s="4"/>
      <c r="H23" s="6"/>
      <c r="I23" s="19">
        <f t="shared" si="9"/>
        <v>0</v>
      </c>
      <c r="J23" s="7"/>
      <c r="K23" s="20">
        <v>0.03</v>
      </c>
      <c r="L23" s="62">
        <f t="shared" si="10"/>
        <v>0</v>
      </c>
      <c r="M23" s="4"/>
      <c r="N23" s="17">
        <f t="shared" si="11"/>
        <v>0</v>
      </c>
      <c r="O23" s="4"/>
      <c r="P23" s="64">
        <f t="shared" si="8"/>
        <v>0</v>
      </c>
      <c r="Q23" s="63">
        <f t="shared" si="12"/>
        <v>0</v>
      </c>
      <c r="R23" s="48">
        <f t="shared" si="2"/>
        <v>0</v>
      </c>
      <c r="S23" s="49">
        <f t="shared" si="3"/>
        <v>0</v>
      </c>
      <c r="T23" s="74">
        <f t="shared" si="4"/>
        <v>0</v>
      </c>
      <c r="U23" s="74">
        <f t="shared" si="5"/>
        <v>0</v>
      </c>
    </row>
    <row r="24" spans="1:21" ht="26.25" customHeight="1" x14ac:dyDescent="0.25">
      <c r="A24" s="60">
        <v>10</v>
      </c>
      <c r="B24" s="4"/>
      <c r="C24" s="76"/>
      <c r="D24" s="4"/>
      <c r="E24" s="4"/>
      <c r="F24" s="17">
        <f t="shared" si="6"/>
        <v>0</v>
      </c>
      <c r="G24" s="4"/>
      <c r="H24" s="6"/>
      <c r="I24" s="19">
        <f t="shared" si="9"/>
        <v>0</v>
      </c>
      <c r="J24" s="7"/>
      <c r="K24" s="20">
        <v>0.03</v>
      </c>
      <c r="L24" s="62">
        <f t="shared" si="10"/>
        <v>0</v>
      </c>
      <c r="M24" s="4"/>
      <c r="N24" s="17">
        <f t="shared" si="11"/>
        <v>0</v>
      </c>
      <c r="O24" s="4"/>
      <c r="P24" s="64">
        <f t="shared" si="8"/>
        <v>0</v>
      </c>
      <c r="Q24" s="63">
        <f t="shared" si="12"/>
        <v>0</v>
      </c>
      <c r="R24" s="48">
        <f t="shared" si="2"/>
        <v>0</v>
      </c>
      <c r="S24" s="49">
        <f t="shared" si="3"/>
        <v>0</v>
      </c>
      <c r="T24" s="74">
        <f t="shared" si="4"/>
        <v>0</v>
      </c>
      <c r="U24" s="74">
        <f t="shared" si="5"/>
        <v>0</v>
      </c>
    </row>
    <row r="25" spans="1:21" ht="26.25" customHeight="1" x14ac:dyDescent="0.25">
      <c r="A25" s="60">
        <v>11</v>
      </c>
      <c r="B25" s="4"/>
      <c r="C25" s="76"/>
      <c r="D25" s="4"/>
      <c r="E25" s="4"/>
      <c r="F25" s="17">
        <f t="shared" si="6"/>
        <v>0</v>
      </c>
      <c r="G25" s="4"/>
      <c r="H25" s="6"/>
      <c r="I25" s="19">
        <f t="shared" si="9"/>
        <v>0</v>
      </c>
      <c r="J25" s="7"/>
      <c r="K25" s="20">
        <v>0.03</v>
      </c>
      <c r="L25" s="62">
        <f t="shared" si="10"/>
        <v>0</v>
      </c>
      <c r="M25" s="4"/>
      <c r="N25" s="17">
        <f t="shared" si="11"/>
        <v>0</v>
      </c>
      <c r="O25" s="4"/>
      <c r="P25" s="64">
        <f t="shared" si="8"/>
        <v>0</v>
      </c>
      <c r="Q25" s="63">
        <f t="shared" si="12"/>
        <v>0</v>
      </c>
      <c r="R25" s="48">
        <f t="shared" si="2"/>
        <v>0</v>
      </c>
      <c r="S25" s="49">
        <f t="shared" si="3"/>
        <v>0</v>
      </c>
      <c r="T25" s="74">
        <f t="shared" si="4"/>
        <v>0</v>
      </c>
      <c r="U25" s="74">
        <f t="shared" si="5"/>
        <v>0</v>
      </c>
    </row>
    <row r="26" spans="1:21" ht="26.25" customHeight="1" x14ac:dyDescent="0.25">
      <c r="A26" s="60">
        <v>12</v>
      </c>
      <c r="B26" s="4"/>
      <c r="C26" s="76"/>
      <c r="D26" s="4"/>
      <c r="E26" s="4"/>
      <c r="F26" s="17">
        <f t="shared" si="6"/>
        <v>0</v>
      </c>
      <c r="G26" s="4"/>
      <c r="H26" s="6"/>
      <c r="I26" s="19">
        <f t="shared" si="9"/>
        <v>0</v>
      </c>
      <c r="J26" s="7"/>
      <c r="K26" s="20">
        <v>0.03</v>
      </c>
      <c r="L26" s="62">
        <f t="shared" si="10"/>
        <v>0</v>
      </c>
      <c r="M26" s="4"/>
      <c r="N26" s="17">
        <f t="shared" si="11"/>
        <v>0</v>
      </c>
      <c r="O26" s="4"/>
      <c r="P26" s="64">
        <f t="shared" si="8"/>
        <v>0</v>
      </c>
      <c r="Q26" s="63">
        <f t="shared" si="12"/>
        <v>0</v>
      </c>
      <c r="R26" s="48">
        <f t="shared" si="2"/>
        <v>0</v>
      </c>
      <c r="S26" s="49">
        <f t="shared" si="3"/>
        <v>0</v>
      </c>
      <c r="T26" s="74">
        <f t="shared" si="4"/>
        <v>0</v>
      </c>
      <c r="U26" s="74">
        <f t="shared" si="5"/>
        <v>0</v>
      </c>
    </row>
    <row r="27" spans="1:21" ht="26.25" customHeight="1" x14ac:dyDescent="0.25">
      <c r="A27" s="60">
        <v>13</v>
      </c>
      <c r="B27" s="4"/>
      <c r="C27" s="76"/>
      <c r="D27" s="4"/>
      <c r="E27" s="4"/>
      <c r="F27" s="17">
        <f t="shared" si="6"/>
        <v>0</v>
      </c>
      <c r="G27" s="4"/>
      <c r="H27" s="6"/>
      <c r="I27" s="19">
        <f t="shared" si="9"/>
        <v>0</v>
      </c>
      <c r="J27" s="7"/>
      <c r="K27" s="20">
        <v>0.03</v>
      </c>
      <c r="L27" s="62">
        <f t="shared" si="10"/>
        <v>0</v>
      </c>
      <c r="M27" s="4"/>
      <c r="N27" s="17">
        <f t="shared" si="11"/>
        <v>0</v>
      </c>
      <c r="O27" s="4"/>
      <c r="P27" s="64">
        <f t="shared" si="8"/>
        <v>0</v>
      </c>
      <c r="Q27" s="63">
        <f t="shared" si="12"/>
        <v>0</v>
      </c>
      <c r="R27" s="48">
        <f t="shared" si="2"/>
        <v>0</v>
      </c>
      <c r="S27" s="49">
        <f t="shared" si="3"/>
        <v>0</v>
      </c>
      <c r="T27" s="74">
        <f t="shared" si="4"/>
        <v>0</v>
      </c>
      <c r="U27" s="74">
        <f t="shared" si="5"/>
        <v>0</v>
      </c>
    </row>
    <row r="28" spans="1:21" ht="26.25" customHeight="1" x14ac:dyDescent="0.25">
      <c r="A28" s="60">
        <v>14</v>
      </c>
      <c r="B28" s="4"/>
      <c r="C28" s="76"/>
      <c r="D28" s="4"/>
      <c r="E28" s="4"/>
      <c r="F28" s="17">
        <f t="shared" si="6"/>
        <v>0</v>
      </c>
      <c r="G28" s="4"/>
      <c r="H28" s="6"/>
      <c r="I28" s="19">
        <f t="shared" si="9"/>
        <v>0</v>
      </c>
      <c r="J28" s="7"/>
      <c r="K28" s="20">
        <v>0.03</v>
      </c>
      <c r="L28" s="62">
        <f t="shared" si="10"/>
        <v>0</v>
      </c>
      <c r="M28" s="4"/>
      <c r="N28" s="17">
        <f t="shared" si="11"/>
        <v>0</v>
      </c>
      <c r="O28" s="4"/>
      <c r="P28" s="64">
        <f t="shared" si="8"/>
        <v>0</v>
      </c>
      <c r="Q28" s="63">
        <f t="shared" si="12"/>
        <v>0</v>
      </c>
      <c r="R28" s="48">
        <f t="shared" si="2"/>
        <v>0</v>
      </c>
      <c r="S28" s="49">
        <f t="shared" si="3"/>
        <v>0</v>
      </c>
      <c r="T28" s="74">
        <f t="shared" si="4"/>
        <v>0</v>
      </c>
      <c r="U28" s="74">
        <f t="shared" si="5"/>
        <v>0</v>
      </c>
    </row>
    <row r="29" spans="1:21" ht="26.25" customHeight="1" x14ac:dyDescent="0.25">
      <c r="A29" s="60">
        <v>15</v>
      </c>
      <c r="B29" s="4"/>
      <c r="C29" s="76"/>
      <c r="D29" s="4"/>
      <c r="E29" s="4"/>
      <c r="F29" s="17">
        <f t="shared" si="6"/>
        <v>0</v>
      </c>
      <c r="G29" s="4"/>
      <c r="H29" s="6"/>
      <c r="I29" s="19">
        <f t="shared" si="9"/>
        <v>0</v>
      </c>
      <c r="J29" s="7"/>
      <c r="K29" s="20">
        <v>0.03</v>
      </c>
      <c r="L29" s="62">
        <f t="shared" si="10"/>
        <v>0</v>
      </c>
      <c r="M29" s="4"/>
      <c r="N29" s="17">
        <f t="shared" si="11"/>
        <v>0</v>
      </c>
      <c r="O29" s="4"/>
      <c r="P29" s="64">
        <f t="shared" si="8"/>
        <v>0</v>
      </c>
      <c r="Q29" s="63">
        <f t="shared" si="12"/>
        <v>0</v>
      </c>
      <c r="R29" s="48">
        <f t="shared" si="2"/>
        <v>0</v>
      </c>
      <c r="S29" s="49">
        <f t="shared" si="3"/>
        <v>0</v>
      </c>
      <c r="T29" s="74">
        <f t="shared" si="4"/>
        <v>0</v>
      </c>
      <c r="U29" s="74">
        <f t="shared" si="5"/>
        <v>0</v>
      </c>
    </row>
    <row r="30" spans="1:21" ht="26.25" customHeight="1" x14ac:dyDescent="0.25">
      <c r="A30" s="60">
        <v>16</v>
      </c>
      <c r="B30" s="4"/>
      <c r="C30" s="76"/>
      <c r="D30" s="4"/>
      <c r="E30" s="4"/>
      <c r="F30" s="17">
        <f t="shared" si="6"/>
        <v>0</v>
      </c>
      <c r="G30" s="4"/>
      <c r="H30" s="6"/>
      <c r="I30" s="19">
        <f t="shared" si="9"/>
        <v>0</v>
      </c>
      <c r="J30" s="7"/>
      <c r="K30" s="20">
        <v>0.03</v>
      </c>
      <c r="L30" s="62">
        <f t="shared" si="10"/>
        <v>0</v>
      </c>
      <c r="M30" s="4"/>
      <c r="N30" s="17">
        <f t="shared" si="11"/>
        <v>0</v>
      </c>
      <c r="O30" s="4"/>
      <c r="P30" s="64">
        <f t="shared" si="8"/>
        <v>0</v>
      </c>
      <c r="Q30" s="63">
        <f t="shared" si="12"/>
        <v>0</v>
      </c>
      <c r="R30" s="48">
        <f t="shared" si="2"/>
        <v>0</v>
      </c>
      <c r="S30" s="49">
        <f t="shared" si="3"/>
        <v>0</v>
      </c>
      <c r="T30" s="74">
        <f t="shared" si="4"/>
        <v>0</v>
      </c>
      <c r="U30" s="74">
        <f t="shared" si="5"/>
        <v>0</v>
      </c>
    </row>
    <row r="31" spans="1:21" ht="26.25" customHeight="1" x14ac:dyDescent="0.25">
      <c r="A31" s="60">
        <v>17</v>
      </c>
      <c r="B31" s="4"/>
      <c r="C31" s="76"/>
      <c r="D31" s="4"/>
      <c r="E31" s="4"/>
      <c r="F31" s="17">
        <f t="shared" si="6"/>
        <v>0</v>
      </c>
      <c r="G31" s="4"/>
      <c r="H31" s="6"/>
      <c r="I31" s="19">
        <f t="shared" si="9"/>
        <v>0</v>
      </c>
      <c r="J31" s="7"/>
      <c r="K31" s="20">
        <v>0.03</v>
      </c>
      <c r="L31" s="62">
        <f t="shared" si="10"/>
        <v>0</v>
      </c>
      <c r="M31" s="4"/>
      <c r="N31" s="17">
        <f t="shared" si="11"/>
        <v>0</v>
      </c>
      <c r="O31" s="4"/>
      <c r="P31" s="64">
        <f t="shared" si="8"/>
        <v>0</v>
      </c>
      <c r="Q31" s="63">
        <f t="shared" si="12"/>
        <v>0</v>
      </c>
      <c r="R31" s="48">
        <f t="shared" si="2"/>
        <v>0</v>
      </c>
      <c r="S31" s="49">
        <f t="shared" si="3"/>
        <v>0</v>
      </c>
      <c r="T31" s="74">
        <f t="shared" si="4"/>
        <v>0</v>
      </c>
      <c r="U31" s="74">
        <f t="shared" si="5"/>
        <v>0</v>
      </c>
    </row>
    <row r="32" spans="1:21" ht="26.25" customHeight="1" x14ac:dyDescent="0.25">
      <c r="A32" s="60">
        <v>18</v>
      </c>
      <c r="B32" s="4"/>
      <c r="C32" s="76"/>
      <c r="D32" s="4"/>
      <c r="E32" s="4"/>
      <c r="F32" s="17">
        <f t="shared" ref="F32:F34" si="13">E32-D32</f>
        <v>0</v>
      </c>
      <c r="G32" s="4"/>
      <c r="H32" s="6"/>
      <c r="I32" s="19">
        <f t="shared" si="9"/>
        <v>0</v>
      </c>
      <c r="J32" s="7"/>
      <c r="K32" s="20">
        <v>0.03</v>
      </c>
      <c r="L32" s="62">
        <f t="shared" si="10"/>
        <v>0</v>
      </c>
      <c r="M32" s="4"/>
      <c r="N32" s="17">
        <f t="shared" si="11"/>
        <v>0</v>
      </c>
      <c r="O32" s="4"/>
      <c r="P32" s="64">
        <f t="shared" ref="P32:P34" si="14">J32*M32*F32</f>
        <v>0</v>
      </c>
      <c r="Q32" s="63">
        <f t="shared" si="12"/>
        <v>0</v>
      </c>
      <c r="R32" s="48">
        <f t="shared" ref="R32:R34" si="15">((P32*10)/100)+P32</f>
        <v>0</v>
      </c>
      <c r="S32" s="49">
        <f t="shared" si="3"/>
        <v>0</v>
      </c>
      <c r="T32" s="74">
        <f t="shared" si="4"/>
        <v>0</v>
      </c>
      <c r="U32" s="74">
        <f t="shared" si="5"/>
        <v>0</v>
      </c>
    </row>
    <row r="33" spans="1:21" ht="26.25" customHeight="1" x14ac:dyDescent="0.25">
      <c r="A33" s="60">
        <v>19</v>
      </c>
      <c r="B33" s="4"/>
      <c r="C33" s="76"/>
      <c r="D33" s="4"/>
      <c r="E33" s="4"/>
      <c r="F33" s="17">
        <f t="shared" si="13"/>
        <v>0</v>
      </c>
      <c r="G33" s="4"/>
      <c r="H33" s="6"/>
      <c r="I33" s="19">
        <f t="shared" si="9"/>
        <v>0</v>
      </c>
      <c r="J33" s="7"/>
      <c r="K33" s="20">
        <v>0.03</v>
      </c>
      <c r="L33" s="62">
        <f t="shared" si="10"/>
        <v>0</v>
      </c>
      <c r="M33" s="4"/>
      <c r="N33" s="17">
        <f t="shared" si="11"/>
        <v>0</v>
      </c>
      <c r="O33" s="4"/>
      <c r="P33" s="64">
        <f t="shared" si="14"/>
        <v>0</v>
      </c>
      <c r="Q33" s="63">
        <f t="shared" si="12"/>
        <v>0</v>
      </c>
      <c r="R33" s="48">
        <f t="shared" si="15"/>
        <v>0</v>
      </c>
      <c r="S33" s="49">
        <f t="shared" si="3"/>
        <v>0</v>
      </c>
      <c r="T33" s="74">
        <f t="shared" si="4"/>
        <v>0</v>
      </c>
      <c r="U33" s="74">
        <f t="shared" si="5"/>
        <v>0</v>
      </c>
    </row>
    <row r="34" spans="1:21" ht="26.25" customHeight="1" x14ac:dyDescent="0.25">
      <c r="A34" s="60">
        <v>20</v>
      </c>
      <c r="B34" s="4"/>
      <c r="C34" s="76"/>
      <c r="D34" s="4"/>
      <c r="E34" s="4"/>
      <c r="F34" s="17">
        <f t="shared" si="13"/>
        <v>0</v>
      </c>
      <c r="G34" s="4"/>
      <c r="H34" s="6"/>
      <c r="I34" s="19">
        <f t="shared" si="9"/>
        <v>0</v>
      </c>
      <c r="J34" s="7"/>
      <c r="K34" s="20">
        <v>0.03</v>
      </c>
      <c r="L34" s="62">
        <f t="shared" si="10"/>
        <v>0</v>
      </c>
      <c r="M34" s="4"/>
      <c r="N34" s="17">
        <f t="shared" si="11"/>
        <v>0</v>
      </c>
      <c r="O34" s="4"/>
      <c r="P34" s="64">
        <f t="shared" si="14"/>
        <v>0</v>
      </c>
      <c r="Q34" s="63">
        <f t="shared" si="12"/>
        <v>0</v>
      </c>
      <c r="R34" s="48">
        <f t="shared" si="15"/>
        <v>0</v>
      </c>
      <c r="S34" s="49">
        <f t="shared" si="3"/>
        <v>0</v>
      </c>
      <c r="T34" s="74">
        <f t="shared" si="4"/>
        <v>0</v>
      </c>
      <c r="U34" s="74">
        <f t="shared" si="5"/>
        <v>0</v>
      </c>
    </row>
    <row r="35" spans="1:21" ht="26.25" customHeight="1" x14ac:dyDescent="0.25">
      <c r="A35" s="265" t="s">
        <v>95</v>
      </c>
      <c r="B35" s="265"/>
      <c r="C35" s="265"/>
      <c r="D35" s="266"/>
      <c r="E35" s="8"/>
      <c r="F35" s="18">
        <f>SUM(F15:F34)</f>
        <v>0</v>
      </c>
      <c r="G35" s="18">
        <f>SUM(G15:G34)</f>
        <v>0</v>
      </c>
      <c r="H35" s="8"/>
      <c r="I35" s="13"/>
      <c r="J35" s="8"/>
      <c r="K35" s="8"/>
      <c r="L35" s="14"/>
      <c r="M35" s="18">
        <f>SUM(M15:M34)</f>
        <v>0</v>
      </c>
      <c r="N35" s="18">
        <f>SUM(N15:N34)</f>
        <v>0</v>
      </c>
      <c r="O35" s="8"/>
      <c r="P35" s="8"/>
      <c r="Q35" s="8"/>
      <c r="R35" s="196">
        <f>SUMIF((B15:B34),"",(R15:R34))</f>
        <v>0</v>
      </c>
      <c r="S35" s="47">
        <f>SUMIF((B15:B34),"",(S15:S34))</f>
        <v>0</v>
      </c>
      <c r="T35" s="74">
        <f t="shared" ref="T35:U35" si="16">SUM(T15:T34)</f>
        <v>0</v>
      </c>
      <c r="U35" s="74">
        <f t="shared" si="16"/>
        <v>0</v>
      </c>
    </row>
    <row r="36" spans="1:21" x14ac:dyDescent="0.25">
      <c r="I36" s="21"/>
      <c r="L36" s="22"/>
      <c r="T36" s="183">
        <f>SUM(T15:T34)</f>
        <v>0</v>
      </c>
      <c r="U36" s="183">
        <f>SUM(U15:U34)</f>
        <v>0</v>
      </c>
    </row>
    <row r="37" spans="1:21" ht="33" customHeight="1" x14ac:dyDescent="0.25">
      <c r="L37" s="61" t="s">
        <v>97</v>
      </c>
      <c r="N37" s="23" t="s">
        <v>26</v>
      </c>
      <c r="P37" s="245" t="s">
        <v>27</v>
      </c>
      <c r="Q37" s="246"/>
      <c r="R37" s="247"/>
      <c r="S37" s="247"/>
    </row>
    <row r="38" spans="1:21" ht="20.25" customHeight="1" x14ac:dyDescent="0.25">
      <c r="I38" s="24"/>
      <c r="P38" s="248" t="s">
        <v>103</v>
      </c>
      <c r="Q38" s="248"/>
      <c r="R38" s="248"/>
      <c r="S38" s="248"/>
    </row>
    <row r="39" spans="1:21" ht="26.25" customHeight="1" x14ac:dyDescent="0.25">
      <c r="A39" s="2" t="s">
        <v>15</v>
      </c>
      <c r="B39" s="2"/>
      <c r="C39" s="2"/>
      <c r="H39" s="253" t="s">
        <v>119</v>
      </c>
      <c r="I39" s="82"/>
      <c r="J39" s="83" t="s">
        <v>18</v>
      </c>
      <c r="K39" s="243">
        <f>$K$1</f>
        <v>0</v>
      </c>
      <c r="L39" s="243"/>
      <c r="M39" s="243"/>
      <c r="N39" s="243"/>
      <c r="O39" s="243"/>
      <c r="P39" s="82"/>
      <c r="Q39" s="83" t="s">
        <v>21</v>
      </c>
      <c r="R39" s="243"/>
      <c r="S39" s="243"/>
    </row>
    <row r="40" spans="1:21" ht="18.75" x14ac:dyDescent="0.25">
      <c r="A40" s="2" t="s">
        <v>16</v>
      </c>
      <c r="B40" s="2"/>
      <c r="C40" s="2"/>
      <c r="H40" s="253"/>
      <c r="I40" s="82"/>
      <c r="J40" s="96" t="s">
        <v>132</v>
      </c>
      <c r="K40" s="243">
        <f>$K$2</f>
        <v>0</v>
      </c>
      <c r="L40" s="243"/>
      <c r="M40" s="243"/>
      <c r="N40" s="243"/>
      <c r="O40" s="243"/>
      <c r="P40" s="254" t="s">
        <v>162</v>
      </c>
      <c r="Q40" s="255"/>
      <c r="R40" s="255"/>
      <c r="S40" s="256"/>
    </row>
    <row r="41" spans="1:21" ht="33" customHeight="1" x14ac:dyDescent="0.25">
      <c r="A41" s="2" t="s">
        <v>17</v>
      </c>
      <c r="B41" s="2"/>
      <c r="C41" s="2"/>
      <c r="H41" s="253"/>
      <c r="I41" s="82"/>
      <c r="J41" s="83" t="s">
        <v>134</v>
      </c>
      <c r="K41" s="258">
        <f>$K$3</f>
        <v>0</v>
      </c>
      <c r="L41" s="259"/>
      <c r="M41" s="260"/>
      <c r="N41" s="97" t="s">
        <v>133</v>
      </c>
      <c r="O41" s="98">
        <f>$O$3</f>
        <v>0</v>
      </c>
      <c r="P41" s="242" t="s">
        <v>163</v>
      </c>
      <c r="Q41" s="242"/>
      <c r="R41" s="242"/>
      <c r="S41" s="242"/>
    </row>
    <row r="42" spans="1:21" ht="19.5" customHeight="1" x14ac:dyDescent="0.25">
      <c r="H42" s="253"/>
      <c r="I42" s="82"/>
      <c r="J42" s="83" t="s">
        <v>19</v>
      </c>
      <c r="K42" s="243">
        <f>$K$4</f>
        <v>0</v>
      </c>
      <c r="L42" s="243"/>
      <c r="M42" s="243"/>
      <c r="N42" s="243"/>
      <c r="O42" s="243"/>
      <c r="P42" s="82"/>
      <c r="Q42" s="83" t="s">
        <v>22</v>
      </c>
      <c r="R42" s="243">
        <f>$R$4</f>
        <v>0</v>
      </c>
      <c r="S42" s="243"/>
    </row>
    <row r="43" spans="1:21" ht="21" customHeight="1" x14ac:dyDescent="0.25">
      <c r="H43" s="253"/>
      <c r="I43" s="82"/>
      <c r="J43" s="83" t="s">
        <v>131</v>
      </c>
      <c r="K43" s="243">
        <f>$K$5</f>
        <v>0</v>
      </c>
      <c r="L43" s="243"/>
      <c r="M43" s="243"/>
      <c r="N43" s="243"/>
      <c r="O43" s="243"/>
      <c r="P43" s="257" t="s">
        <v>165</v>
      </c>
      <c r="Q43" s="257"/>
      <c r="R43" s="243">
        <f>$R$5</f>
        <v>0</v>
      </c>
      <c r="S43" s="243"/>
    </row>
    <row r="45" spans="1:21" ht="18.75" x14ac:dyDescent="0.25">
      <c r="A45" s="249" t="s">
        <v>264</v>
      </c>
      <c r="B45" s="249"/>
      <c r="C45" s="249"/>
      <c r="D45" s="249"/>
      <c r="E45" s="249"/>
      <c r="F45" s="249"/>
      <c r="G45" s="249"/>
      <c r="H45" s="249"/>
      <c r="I45" s="249"/>
      <c r="J45" s="249"/>
      <c r="K45" s="249"/>
      <c r="L45" s="249"/>
      <c r="M45" s="249"/>
      <c r="N45" s="249"/>
      <c r="O45" s="249"/>
      <c r="P45" s="249"/>
      <c r="Q45" s="249"/>
      <c r="R45" s="249"/>
      <c r="S45" s="249"/>
    </row>
    <row r="46" spans="1:21" ht="18.75" x14ac:dyDescent="0.25">
      <c r="A46" s="249" t="s">
        <v>265</v>
      </c>
      <c r="B46" s="249"/>
      <c r="C46" s="249"/>
      <c r="D46" s="249"/>
      <c r="E46" s="249"/>
      <c r="F46" s="249"/>
      <c r="G46" s="249"/>
      <c r="H46" s="249"/>
      <c r="I46" s="249"/>
      <c r="J46" s="249"/>
      <c r="K46" s="249"/>
      <c r="L46" s="249"/>
      <c r="M46" s="249"/>
      <c r="N46" s="249"/>
      <c r="O46" s="249"/>
      <c r="P46" s="249"/>
      <c r="Q46" s="249"/>
      <c r="R46" s="249"/>
      <c r="S46" s="249"/>
    </row>
    <row r="47" spans="1:21" ht="15.75" x14ac:dyDescent="0.25">
      <c r="A47" s="267" t="s">
        <v>121</v>
      </c>
      <c r="B47" s="267"/>
      <c r="C47" s="267"/>
      <c r="D47" s="267"/>
      <c r="E47" s="267"/>
      <c r="F47" s="267"/>
      <c r="G47" s="267"/>
      <c r="H47" s="267"/>
      <c r="I47" s="81"/>
      <c r="J47" s="81"/>
      <c r="K47" s="81"/>
      <c r="L47" s="81"/>
      <c r="M47" s="81"/>
      <c r="N47" s="81"/>
      <c r="O47" s="81"/>
      <c r="P47" s="81"/>
      <c r="Q47" s="81"/>
      <c r="R47" s="81"/>
      <c r="S47" s="81"/>
    </row>
    <row r="48" spans="1:21" ht="36" x14ac:dyDescent="0.25">
      <c r="A48" s="1"/>
      <c r="B48" s="1"/>
      <c r="C48" s="1"/>
      <c r="D48" s="1"/>
      <c r="E48" s="1"/>
      <c r="F48" s="1"/>
      <c r="G48" s="1"/>
      <c r="H48" s="1"/>
      <c r="I48" s="1"/>
      <c r="J48" s="93" t="s">
        <v>129</v>
      </c>
      <c r="K48" s="250" t="s">
        <v>130</v>
      </c>
      <c r="L48" s="250"/>
      <c r="M48" s="1"/>
      <c r="N48" s="1"/>
      <c r="O48" s="1"/>
      <c r="P48" s="93" t="s">
        <v>129</v>
      </c>
      <c r="Q48" s="94" t="s">
        <v>130</v>
      </c>
      <c r="R48" s="93" t="s">
        <v>129</v>
      </c>
      <c r="S48" s="94" t="s">
        <v>130</v>
      </c>
      <c r="T48" s="37"/>
      <c r="U48" s="37"/>
    </row>
    <row r="49" spans="1:21" ht="18.75" x14ac:dyDescent="0.25">
      <c r="A49" s="84" t="s">
        <v>4</v>
      </c>
      <c r="B49" s="84" t="s">
        <v>5</v>
      </c>
      <c r="C49" s="9" t="s">
        <v>6</v>
      </c>
      <c r="D49" s="9" t="s">
        <v>7</v>
      </c>
      <c r="E49" s="9" t="s">
        <v>8</v>
      </c>
      <c r="F49" s="84" t="s">
        <v>9</v>
      </c>
      <c r="G49" s="9" t="s">
        <v>10</v>
      </c>
      <c r="H49" s="9" t="s">
        <v>11</v>
      </c>
      <c r="I49" s="84" t="s">
        <v>12</v>
      </c>
      <c r="J49" s="25" t="s">
        <v>13</v>
      </c>
      <c r="K49" s="85" t="s">
        <v>14</v>
      </c>
      <c r="L49" s="85" t="s">
        <v>24</v>
      </c>
      <c r="M49" s="9" t="s">
        <v>25</v>
      </c>
      <c r="N49" s="9" t="s">
        <v>110</v>
      </c>
      <c r="O49" s="9" t="s">
        <v>111</v>
      </c>
      <c r="P49" s="88" t="s">
        <v>112</v>
      </c>
      <c r="Q49" s="85" t="s">
        <v>113</v>
      </c>
      <c r="R49" s="88" t="s">
        <v>114</v>
      </c>
      <c r="S49" s="85" t="s">
        <v>115</v>
      </c>
      <c r="T49" s="51" t="s">
        <v>116</v>
      </c>
      <c r="U49" s="51" t="s">
        <v>181</v>
      </c>
    </row>
    <row r="50" spans="1:21" ht="127.5" customHeight="1" x14ac:dyDescent="0.25">
      <c r="A50" s="86" t="s">
        <v>0</v>
      </c>
      <c r="B50" s="153" t="s">
        <v>238</v>
      </c>
      <c r="C50" s="44" t="s">
        <v>263</v>
      </c>
      <c r="D50" s="15" t="s">
        <v>1</v>
      </c>
      <c r="E50" s="15" t="s">
        <v>2</v>
      </c>
      <c r="F50" s="86" t="s">
        <v>182</v>
      </c>
      <c r="G50" s="15" t="s">
        <v>3</v>
      </c>
      <c r="H50" s="15" t="s">
        <v>23</v>
      </c>
      <c r="I50" s="86" t="s">
        <v>234</v>
      </c>
      <c r="J50" s="16" t="s">
        <v>267</v>
      </c>
      <c r="K50" s="87" t="s">
        <v>276</v>
      </c>
      <c r="L50" s="87" t="s">
        <v>183</v>
      </c>
      <c r="M50" s="15" t="s">
        <v>138</v>
      </c>
      <c r="N50" s="15" t="s">
        <v>136</v>
      </c>
      <c r="O50" s="15" t="s">
        <v>166</v>
      </c>
      <c r="P50" s="89" t="s">
        <v>184</v>
      </c>
      <c r="Q50" s="87" t="s">
        <v>185</v>
      </c>
      <c r="R50" s="251" t="s">
        <v>94</v>
      </c>
      <c r="S50" s="252"/>
      <c r="T50" s="90" t="s">
        <v>186</v>
      </c>
      <c r="U50" s="90" t="s">
        <v>187</v>
      </c>
    </row>
    <row r="51" spans="1:21" ht="26.25" customHeight="1" x14ac:dyDescent="0.25">
      <c r="A51" s="60">
        <v>21</v>
      </c>
      <c r="B51" s="4"/>
      <c r="C51" s="76"/>
      <c r="D51" s="5"/>
      <c r="E51" s="5"/>
      <c r="F51" s="17">
        <f t="shared" ref="F51:F73" si="17">E51-D51</f>
        <v>0</v>
      </c>
      <c r="G51" s="4"/>
      <c r="H51" s="6"/>
      <c r="I51" s="19">
        <f>IFERROR((H51/F51)/G51,0)</f>
        <v>0</v>
      </c>
      <c r="J51" s="7"/>
      <c r="K51" s="20">
        <v>0.03</v>
      </c>
      <c r="L51" s="62">
        <f t="shared" ref="L51:L73" si="18">IF(ISBLANK(J51),((I51*3)/100),"")</f>
        <v>0</v>
      </c>
      <c r="M51" s="4"/>
      <c r="N51" s="17">
        <f>G51-M51</f>
        <v>0</v>
      </c>
      <c r="O51" s="4"/>
      <c r="P51" s="64">
        <f t="shared" ref="P51:P69" si="19">J51*M51*F51</f>
        <v>0</v>
      </c>
      <c r="Q51" s="63">
        <f t="shared" ref="Q51:Q73" si="20">IF(ISBLANK(J51),IF(L51&lt;=0.8,L51*M51*F51,IF(L51&gt;0.8,0.8*M51*F51,"")),"")</f>
        <v>0</v>
      </c>
      <c r="R51" s="48">
        <f t="shared" ref="R51:R69" si="21">((P51*10)/100)+P51</f>
        <v>0</v>
      </c>
      <c r="S51" s="49">
        <f t="shared" ref="S51:S69" si="22">IF(ISBLANK(J51),(((Q51*10)/100)+Q51),"")</f>
        <v>0</v>
      </c>
      <c r="T51" s="74">
        <f t="shared" ref="T51:T70" si="23">F51*M51</f>
        <v>0</v>
      </c>
      <c r="U51" s="74">
        <f t="shared" ref="U51:U70" si="24">F51*N51</f>
        <v>0</v>
      </c>
    </row>
    <row r="52" spans="1:21" ht="26.25" customHeight="1" x14ac:dyDescent="0.25">
      <c r="A52" s="60">
        <v>22</v>
      </c>
      <c r="B52" s="4"/>
      <c r="C52" s="76"/>
      <c r="D52" s="5"/>
      <c r="E52" s="5"/>
      <c r="F52" s="17">
        <f t="shared" si="17"/>
        <v>0</v>
      </c>
      <c r="G52" s="4"/>
      <c r="H52" s="6"/>
      <c r="I52" s="19">
        <f t="shared" ref="I52:I73" si="25">IFERROR((H52/F52)/G52,0)</f>
        <v>0</v>
      </c>
      <c r="J52" s="7"/>
      <c r="K52" s="20">
        <v>0.03</v>
      </c>
      <c r="L52" s="62">
        <f t="shared" si="18"/>
        <v>0</v>
      </c>
      <c r="M52" s="4"/>
      <c r="N52" s="17">
        <f t="shared" ref="N52:N73" si="26">G52-M52</f>
        <v>0</v>
      </c>
      <c r="O52" s="4"/>
      <c r="P52" s="64">
        <f t="shared" si="19"/>
        <v>0</v>
      </c>
      <c r="Q52" s="63">
        <f t="shared" si="20"/>
        <v>0</v>
      </c>
      <c r="R52" s="48">
        <f t="shared" si="21"/>
        <v>0</v>
      </c>
      <c r="S52" s="49">
        <f t="shared" si="22"/>
        <v>0</v>
      </c>
      <c r="T52" s="74">
        <f t="shared" si="23"/>
        <v>0</v>
      </c>
      <c r="U52" s="74">
        <f t="shared" si="24"/>
        <v>0</v>
      </c>
    </row>
    <row r="53" spans="1:21" ht="26.25" customHeight="1" x14ac:dyDescent="0.25">
      <c r="A53" s="60">
        <v>23</v>
      </c>
      <c r="B53" s="4"/>
      <c r="C53" s="76"/>
      <c r="D53" s="4"/>
      <c r="E53" s="4"/>
      <c r="F53" s="17">
        <f t="shared" si="17"/>
        <v>0</v>
      </c>
      <c r="G53" s="4"/>
      <c r="H53" s="6"/>
      <c r="I53" s="19">
        <f t="shared" si="25"/>
        <v>0</v>
      </c>
      <c r="J53" s="7"/>
      <c r="K53" s="20">
        <v>0.03</v>
      </c>
      <c r="L53" s="62">
        <f t="shared" si="18"/>
        <v>0</v>
      </c>
      <c r="M53" s="4"/>
      <c r="N53" s="17">
        <f t="shared" si="26"/>
        <v>0</v>
      </c>
      <c r="O53" s="4"/>
      <c r="P53" s="64">
        <f t="shared" si="19"/>
        <v>0</v>
      </c>
      <c r="Q53" s="63">
        <f t="shared" si="20"/>
        <v>0</v>
      </c>
      <c r="R53" s="48">
        <f t="shared" si="21"/>
        <v>0</v>
      </c>
      <c r="S53" s="49">
        <f t="shared" si="22"/>
        <v>0</v>
      </c>
      <c r="T53" s="74">
        <f t="shared" si="23"/>
        <v>0</v>
      </c>
      <c r="U53" s="74">
        <f t="shared" si="24"/>
        <v>0</v>
      </c>
    </row>
    <row r="54" spans="1:21" ht="26.25" customHeight="1" x14ac:dyDescent="0.25">
      <c r="A54" s="60">
        <v>24</v>
      </c>
      <c r="B54" s="4"/>
      <c r="C54" s="76"/>
      <c r="D54" s="4"/>
      <c r="E54" s="4"/>
      <c r="F54" s="17">
        <f t="shared" si="17"/>
        <v>0</v>
      </c>
      <c r="G54" s="4"/>
      <c r="H54" s="6"/>
      <c r="I54" s="19">
        <f t="shared" si="25"/>
        <v>0</v>
      </c>
      <c r="J54" s="7"/>
      <c r="K54" s="20">
        <v>0.03</v>
      </c>
      <c r="L54" s="62">
        <f t="shared" si="18"/>
        <v>0</v>
      </c>
      <c r="M54" s="4"/>
      <c r="N54" s="17">
        <f t="shared" si="26"/>
        <v>0</v>
      </c>
      <c r="O54" s="4"/>
      <c r="P54" s="64">
        <f t="shared" si="19"/>
        <v>0</v>
      </c>
      <c r="Q54" s="63">
        <f t="shared" si="20"/>
        <v>0</v>
      </c>
      <c r="R54" s="48">
        <f t="shared" si="21"/>
        <v>0</v>
      </c>
      <c r="S54" s="49">
        <f t="shared" si="22"/>
        <v>0</v>
      </c>
      <c r="T54" s="74">
        <f t="shared" si="23"/>
        <v>0</v>
      </c>
      <c r="U54" s="74">
        <f t="shared" si="24"/>
        <v>0</v>
      </c>
    </row>
    <row r="55" spans="1:21" ht="26.25" customHeight="1" x14ac:dyDescent="0.25">
      <c r="A55" s="60">
        <v>25</v>
      </c>
      <c r="B55" s="4"/>
      <c r="C55" s="76"/>
      <c r="D55" s="4"/>
      <c r="E55" s="4"/>
      <c r="F55" s="17">
        <f t="shared" si="17"/>
        <v>0</v>
      </c>
      <c r="G55" s="4"/>
      <c r="H55" s="6"/>
      <c r="I55" s="19">
        <f t="shared" si="25"/>
        <v>0</v>
      </c>
      <c r="J55" s="7"/>
      <c r="K55" s="20">
        <v>0.03</v>
      </c>
      <c r="L55" s="62">
        <f t="shared" si="18"/>
        <v>0</v>
      </c>
      <c r="M55" s="4"/>
      <c r="N55" s="17">
        <f t="shared" si="26"/>
        <v>0</v>
      </c>
      <c r="O55" s="4"/>
      <c r="P55" s="64">
        <f t="shared" si="19"/>
        <v>0</v>
      </c>
      <c r="Q55" s="63">
        <f t="shared" si="20"/>
        <v>0</v>
      </c>
      <c r="R55" s="48">
        <f t="shared" si="21"/>
        <v>0</v>
      </c>
      <c r="S55" s="49">
        <f t="shared" si="22"/>
        <v>0</v>
      </c>
      <c r="T55" s="74">
        <f t="shared" si="23"/>
        <v>0</v>
      </c>
      <c r="U55" s="74">
        <f t="shared" si="24"/>
        <v>0</v>
      </c>
    </row>
    <row r="56" spans="1:21" ht="26.25" customHeight="1" x14ac:dyDescent="0.25">
      <c r="A56" s="60">
        <v>26</v>
      </c>
      <c r="B56" s="4"/>
      <c r="C56" s="76"/>
      <c r="D56" s="4"/>
      <c r="E56" s="4"/>
      <c r="F56" s="17">
        <f t="shared" si="17"/>
        <v>0</v>
      </c>
      <c r="G56" s="4"/>
      <c r="H56" s="6"/>
      <c r="I56" s="19">
        <f t="shared" si="25"/>
        <v>0</v>
      </c>
      <c r="J56" s="7"/>
      <c r="K56" s="20">
        <v>0.03</v>
      </c>
      <c r="L56" s="62">
        <f t="shared" si="18"/>
        <v>0</v>
      </c>
      <c r="M56" s="4"/>
      <c r="N56" s="17">
        <f t="shared" si="26"/>
        <v>0</v>
      </c>
      <c r="O56" s="4"/>
      <c r="P56" s="64">
        <f t="shared" si="19"/>
        <v>0</v>
      </c>
      <c r="Q56" s="63">
        <f t="shared" si="20"/>
        <v>0</v>
      </c>
      <c r="R56" s="48">
        <f t="shared" si="21"/>
        <v>0</v>
      </c>
      <c r="S56" s="49">
        <f t="shared" si="22"/>
        <v>0</v>
      </c>
      <c r="T56" s="74">
        <f t="shared" si="23"/>
        <v>0</v>
      </c>
      <c r="U56" s="74">
        <f t="shared" si="24"/>
        <v>0</v>
      </c>
    </row>
    <row r="57" spans="1:21" ht="26.25" customHeight="1" x14ac:dyDescent="0.25">
      <c r="A57" s="60">
        <v>27</v>
      </c>
      <c r="B57" s="4"/>
      <c r="C57" s="76"/>
      <c r="D57" s="4"/>
      <c r="E57" s="4"/>
      <c r="F57" s="17">
        <f t="shared" si="17"/>
        <v>0</v>
      </c>
      <c r="G57" s="4"/>
      <c r="H57" s="6"/>
      <c r="I57" s="19">
        <f t="shared" si="25"/>
        <v>0</v>
      </c>
      <c r="J57" s="7"/>
      <c r="K57" s="20">
        <v>0.03</v>
      </c>
      <c r="L57" s="62">
        <f t="shared" si="18"/>
        <v>0</v>
      </c>
      <c r="M57" s="4"/>
      <c r="N57" s="17">
        <f t="shared" si="26"/>
        <v>0</v>
      </c>
      <c r="O57" s="4"/>
      <c r="P57" s="64">
        <f t="shared" si="19"/>
        <v>0</v>
      </c>
      <c r="Q57" s="63">
        <f t="shared" si="20"/>
        <v>0</v>
      </c>
      <c r="R57" s="48">
        <f t="shared" si="21"/>
        <v>0</v>
      </c>
      <c r="S57" s="49">
        <f t="shared" si="22"/>
        <v>0</v>
      </c>
      <c r="T57" s="74">
        <f t="shared" si="23"/>
        <v>0</v>
      </c>
      <c r="U57" s="74">
        <f t="shared" si="24"/>
        <v>0</v>
      </c>
    </row>
    <row r="58" spans="1:21" ht="26.25" customHeight="1" x14ac:dyDescent="0.25">
      <c r="A58" s="60">
        <v>28</v>
      </c>
      <c r="B58" s="4"/>
      <c r="C58" s="76"/>
      <c r="D58" s="4"/>
      <c r="E58" s="4"/>
      <c r="F58" s="17">
        <f t="shared" si="17"/>
        <v>0</v>
      </c>
      <c r="G58" s="4"/>
      <c r="H58" s="6"/>
      <c r="I58" s="19">
        <f t="shared" si="25"/>
        <v>0</v>
      </c>
      <c r="J58" s="7"/>
      <c r="K58" s="20">
        <v>0.03</v>
      </c>
      <c r="L58" s="62">
        <f t="shared" si="18"/>
        <v>0</v>
      </c>
      <c r="M58" s="4"/>
      <c r="N58" s="17">
        <f t="shared" si="26"/>
        <v>0</v>
      </c>
      <c r="O58" s="4"/>
      <c r="P58" s="64">
        <f t="shared" si="19"/>
        <v>0</v>
      </c>
      <c r="Q58" s="63">
        <f t="shared" si="20"/>
        <v>0</v>
      </c>
      <c r="R58" s="48">
        <f t="shared" si="21"/>
        <v>0</v>
      </c>
      <c r="S58" s="49">
        <f t="shared" si="22"/>
        <v>0</v>
      </c>
      <c r="T58" s="74">
        <f t="shared" si="23"/>
        <v>0</v>
      </c>
      <c r="U58" s="74">
        <f t="shared" si="24"/>
        <v>0</v>
      </c>
    </row>
    <row r="59" spans="1:21" ht="26.25" customHeight="1" x14ac:dyDescent="0.25">
      <c r="A59" s="60">
        <v>29</v>
      </c>
      <c r="B59" s="4"/>
      <c r="C59" s="76"/>
      <c r="D59" s="4"/>
      <c r="E59" s="4"/>
      <c r="F59" s="17">
        <f t="shared" si="17"/>
        <v>0</v>
      </c>
      <c r="G59" s="4"/>
      <c r="H59" s="6"/>
      <c r="I59" s="19">
        <f t="shared" si="25"/>
        <v>0</v>
      </c>
      <c r="J59" s="7"/>
      <c r="K59" s="20">
        <v>0.03</v>
      </c>
      <c r="L59" s="62">
        <f t="shared" si="18"/>
        <v>0</v>
      </c>
      <c r="M59" s="4"/>
      <c r="N59" s="17">
        <f t="shared" si="26"/>
        <v>0</v>
      </c>
      <c r="O59" s="4"/>
      <c r="P59" s="64">
        <f t="shared" si="19"/>
        <v>0</v>
      </c>
      <c r="Q59" s="63">
        <f t="shared" si="20"/>
        <v>0</v>
      </c>
      <c r="R59" s="48">
        <f t="shared" si="21"/>
        <v>0</v>
      </c>
      <c r="S59" s="49">
        <f t="shared" si="22"/>
        <v>0</v>
      </c>
      <c r="T59" s="74">
        <f t="shared" si="23"/>
        <v>0</v>
      </c>
      <c r="U59" s="74">
        <f t="shared" si="24"/>
        <v>0</v>
      </c>
    </row>
    <row r="60" spans="1:21" ht="26.25" customHeight="1" x14ac:dyDescent="0.25">
      <c r="A60" s="60">
        <v>30</v>
      </c>
      <c r="B60" s="4"/>
      <c r="C60" s="76"/>
      <c r="D60" s="4"/>
      <c r="E60" s="4"/>
      <c r="F60" s="17">
        <f t="shared" si="17"/>
        <v>0</v>
      </c>
      <c r="G60" s="4"/>
      <c r="H60" s="6"/>
      <c r="I60" s="19">
        <f t="shared" si="25"/>
        <v>0</v>
      </c>
      <c r="J60" s="7"/>
      <c r="K60" s="20">
        <v>0.03</v>
      </c>
      <c r="L60" s="62">
        <f t="shared" si="18"/>
        <v>0</v>
      </c>
      <c r="M60" s="4"/>
      <c r="N60" s="17">
        <f t="shared" si="26"/>
        <v>0</v>
      </c>
      <c r="O60" s="4"/>
      <c r="P60" s="64">
        <f t="shared" si="19"/>
        <v>0</v>
      </c>
      <c r="Q60" s="63">
        <f t="shared" si="20"/>
        <v>0</v>
      </c>
      <c r="R60" s="48">
        <f t="shared" si="21"/>
        <v>0</v>
      </c>
      <c r="S60" s="49">
        <f t="shared" si="22"/>
        <v>0</v>
      </c>
      <c r="T60" s="74">
        <f t="shared" si="23"/>
        <v>0</v>
      </c>
      <c r="U60" s="74">
        <f t="shared" si="24"/>
        <v>0</v>
      </c>
    </row>
    <row r="61" spans="1:21" ht="26.25" customHeight="1" x14ac:dyDescent="0.25">
      <c r="A61" s="60">
        <v>31</v>
      </c>
      <c r="B61" s="4"/>
      <c r="C61" s="76"/>
      <c r="D61" s="4"/>
      <c r="E61" s="4"/>
      <c r="F61" s="17">
        <f t="shared" si="17"/>
        <v>0</v>
      </c>
      <c r="G61" s="4"/>
      <c r="H61" s="6"/>
      <c r="I61" s="19">
        <f t="shared" si="25"/>
        <v>0</v>
      </c>
      <c r="J61" s="7"/>
      <c r="K61" s="20">
        <v>0.03</v>
      </c>
      <c r="L61" s="62">
        <f t="shared" si="18"/>
        <v>0</v>
      </c>
      <c r="M61" s="4"/>
      <c r="N61" s="17">
        <f t="shared" si="26"/>
        <v>0</v>
      </c>
      <c r="O61" s="4"/>
      <c r="P61" s="64">
        <f t="shared" si="19"/>
        <v>0</v>
      </c>
      <c r="Q61" s="63">
        <f t="shared" si="20"/>
        <v>0</v>
      </c>
      <c r="R61" s="48">
        <f t="shared" si="21"/>
        <v>0</v>
      </c>
      <c r="S61" s="49">
        <f t="shared" si="22"/>
        <v>0</v>
      </c>
      <c r="T61" s="74">
        <f t="shared" si="23"/>
        <v>0</v>
      </c>
      <c r="U61" s="74">
        <f t="shared" si="24"/>
        <v>0</v>
      </c>
    </row>
    <row r="62" spans="1:21" ht="26.25" customHeight="1" x14ac:dyDescent="0.25">
      <c r="A62" s="60">
        <v>32</v>
      </c>
      <c r="B62" s="4"/>
      <c r="C62" s="76"/>
      <c r="D62" s="4"/>
      <c r="E62" s="4"/>
      <c r="F62" s="17">
        <f t="shared" si="17"/>
        <v>0</v>
      </c>
      <c r="G62" s="4"/>
      <c r="H62" s="6"/>
      <c r="I62" s="19">
        <f t="shared" si="25"/>
        <v>0</v>
      </c>
      <c r="J62" s="7"/>
      <c r="K62" s="20">
        <v>0.03</v>
      </c>
      <c r="L62" s="62">
        <f t="shared" si="18"/>
        <v>0</v>
      </c>
      <c r="M62" s="4"/>
      <c r="N62" s="17">
        <f t="shared" si="26"/>
        <v>0</v>
      </c>
      <c r="O62" s="4"/>
      <c r="P62" s="64">
        <f t="shared" si="19"/>
        <v>0</v>
      </c>
      <c r="Q62" s="63">
        <f t="shared" si="20"/>
        <v>0</v>
      </c>
      <c r="R62" s="48">
        <f t="shared" si="21"/>
        <v>0</v>
      </c>
      <c r="S62" s="49">
        <f t="shared" si="22"/>
        <v>0</v>
      </c>
      <c r="T62" s="74">
        <f t="shared" si="23"/>
        <v>0</v>
      </c>
      <c r="U62" s="74">
        <f t="shared" si="24"/>
        <v>0</v>
      </c>
    </row>
    <row r="63" spans="1:21" ht="26.25" customHeight="1" x14ac:dyDescent="0.25">
      <c r="A63" s="60">
        <v>33</v>
      </c>
      <c r="B63" s="4"/>
      <c r="C63" s="76"/>
      <c r="D63" s="4"/>
      <c r="E63" s="4"/>
      <c r="F63" s="17">
        <f t="shared" si="17"/>
        <v>0</v>
      </c>
      <c r="G63" s="4"/>
      <c r="H63" s="6"/>
      <c r="I63" s="19">
        <f t="shared" si="25"/>
        <v>0</v>
      </c>
      <c r="J63" s="7"/>
      <c r="K63" s="20">
        <v>0.03</v>
      </c>
      <c r="L63" s="62">
        <f t="shared" si="18"/>
        <v>0</v>
      </c>
      <c r="M63" s="4"/>
      <c r="N63" s="17">
        <f t="shared" si="26"/>
        <v>0</v>
      </c>
      <c r="O63" s="4"/>
      <c r="P63" s="64">
        <f t="shared" si="19"/>
        <v>0</v>
      </c>
      <c r="Q63" s="63">
        <f t="shared" si="20"/>
        <v>0</v>
      </c>
      <c r="R63" s="48">
        <f t="shared" si="21"/>
        <v>0</v>
      </c>
      <c r="S63" s="49">
        <f t="shared" si="22"/>
        <v>0</v>
      </c>
      <c r="T63" s="74">
        <f t="shared" si="23"/>
        <v>0</v>
      </c>
      <c r="U63" s="74">
        <f t="shared" si="24"/>
        <v>0</v>
      </c>
    </row>
    <row r="64" spans="1:21" ht="26.25" customHeight="1" x14ac:dyDescent="0.25">
      <c r="A64" s="60">
        <v>34</v>
      </c>
      <c r="B64" s="4"/>
      <c r="C64" s="76"/>
      <c r="D64" s="4"/>
      <c r="E64" s="4"/>
      <c r="F64" s="17">
        <f t="shared" si="17"/>
        <v>0</v>
      </c>
      <c r="G64" s="4"/>
      <c r="H64" s="6"/>
      <c r="I64" s="19">
        <f t="shared" si="25"/>
        <v>0</v>
      </c>
      <c r="J64" s="7"/>
      <c r="K64" s="20">
        <v>0.03</v>
      </c>
      <c r="L64" s="62">
        <f t="shared" si="18"/>
        <v>0</v>
      </c>
      <c r="M64" s="4"/>
      <c r="N64" s="17">
        <f t="shared" si="26"/>
        <v>0</v>
      </c>
      <c r="O64" s="4"/>
      <c r="P64" s="64">
        <f t="shared" si="19"/>
        <v>0</v>
      </c>
      <c r="Q64" s="63">
        <f t="shared" si="20"/>
        <v>0</v>
      </c>
      <c r="R64" s="48">
        <f t="shared" si="21"/>
        <v>0</v>
      </c>
      <c r="S64" s="49">
        <f t="shared" si="22"/>
        <v>0</v>
      </c>
      <c r="T64" s="74">
        <f t="shared" si="23"/>
        <v>0</v>
      </c>
      <c r="U64" s="74">
        <f t="shared" si="24"/>
        <v>0</v>
      </c>
    </row>
    <row r="65" spans="1:21" ht="26.25" customHeight="1" x14ac:dyDescent="0.25">
      <c r="A65" s="60">
        <v>35</v>
      </c>
      <c r="B65" s="4"/>
      <c r="C65" s="76"/>
      <c r="D65" s="4"/>
      <c r="E65" s="4"/>
      <c r="F65" s="17">
        <f t="shared" si="17"/>
        <v>0</v>
      </c>
      <c r="G65" s="4"/>
      <c r="H65" s="6"/>
      <c r="I65" s="19">
        <f t="shared" si="25"/>
        <v>0</v>
      </c>
      <c r="J65" s="7"/>
      <c r="K65" s="20">
        <v>0.03</v>
      </c>
      <c r="L65" s="62">
        <f t="shared" si="18"/>
        <v>0</v>
      </c>
      <c r="M65" s="4"/>
      <c r="N65" s="17">
        <f t="shared" si="26"/>
        <v>0</v>
      </c>
      <c r="O65" s="4"/>
      <c r="P65" s="64">
        <f t="shared" si="19"/>
        <v>0</v>
      </c>
      <c r="Q65" s="63">
        <f t="shared" si="20"/>
        <v>0</v>
      </c>
      <c r="R65" s="48">
        <f t="shared" si="21"/>
        <v>0</v>
      </c>
      <c r="S65" s="49">
        <f t="shared" si="22"/>
        <v>0</v>
      </c>
      <c r="T65" s="74">
        <f t="shared" si="23"/>
        <v>0</v>
      </c>
      <c r="U65" s="74">
        <f t="shared" si="24"/>
        <v>0</v>
      </c>
    </row>
    <row r="66" spans="1:21" ht="26.25" customHeight="1" x14ac:dyDescent="0.25">
      <c r="A66" s="60">
        <v>36</v>
      </c>
      <c r="B66" s="4"/>
      <c r="C66" s="76"/>
      <c r="D66" s="4"/>
      <c r="E66" s="4"/>
      <c r="F66" s="17">
        <f t="shared" si="17"/>
        <v>0</v>
      </c>
      <c r="G66" s="4"/>
      <c r="H66" s="6"/>
      <c r="I66" s="19">
        <f t="shared" si="25"/>
        <v>0</v>
      </c>
      <c r="J66" s="7"/>
      <c r="K66" s="20">
        <v>0.03</v>
      </c>
      <c r="L66" s="62">
        <f t="shared" si="18"/>
        <v>0</v>
      </c>
      <c r="M66" s="4"/>
      <c r="N66" s="17">
        <f t="shared" si="26"/>
        <v>0</v>
      </c>
      <c r="O66" s="4"/>
      <c r="P66" s="64">
        <f t="shared" si="19"/>
        <v>0</v>
      </c>
      <c r="Q66" s="63">
        <f t="shared" si="20"/>
        <v>0</v>
      </c>
      <c r="R66" s="48">
        <f t="shared" si="21"/>
        <v>0</v>
      </c>
      <c r="S66" s="49">
        <f t="shared" si="22"/>
        <v>0</v>
      </c>
      <c r="T66" s="74">
        <f t="shared" si="23"/>
        <v>0</v>
      </c>
      <c r="U66" s="74">
        <f t="shared" si="24"/>
        <v>0</v>
      </c>
    </row>
    <row r="67" spans="1:21" ht="26.25" customHeight="1" x14ac:dyDescent="0.25">
      <c r="A67" s="60">
        <v>37</v>
      </c>
      <c r="B67" s="4"/>
      <c r="C67" s="76"/>
      <c r="D67" s="4"/>
      <c r="E67" s="4"/>
      <c r="F67" s="17">
        <f t="shared" si="17"/>
        <v>0</v>
      </c>
      <c r="G67" s="4"/>
      <c r="H67" s="6"/>
      <c r="I67" s="19">
        <f t="shared" si="25"/>
        <v>0</v>
      </c>
      <c r="J67" s="7"/>
      <c r="K67" s="20">
        <v>0.03</v>
      </c>
      <c r="L67" s="62">
        <f t="shared" si="18"/>
        <v>0</v>
      </c>
      <c r="M67" s="4"/>
      <c r="N67" s="17">
        <f t="shared" si="26"/>
        <v>0</v>
      </c>
      <c r="O67" s="4"/>
      <c r="P67" s="64">
        <f t="shared" si="19"/>
        <v>0</v>
      </c>
      <c r="Q67" s="63">
        <f t="shared" si="20"/>
        <v>0</v>
      </c>
      <c r="R67" s="48">
        <f t="shared" si="21"/>
        <v>0</v>
      </c>
      <c r="S67" s="49">
        <f t="shared" si="22"/>
        <v>0</v>
      </c>
      <c r="T67" s="74">
        <f t="shared" si="23"/>
        <v>0</v>
      </c>
      <c r="U67" s="74">
        <f t="shared" si="24"/>
        <v>0</v>
      </c>
    </row>
    <row r="68" spans="1:21" ht="26.25" customHeight="1" x14ac:dyDescent="0.25">
      <c r="A68" s="60">
        <v>38</v>
      </c>
      <c r="B68" s="4"/>
      <c r="C68" s="76"/>
      <c r="D68" s="4"/>
      <c r="E68" s="4"/>
      <c r="F68" s="17">
        <f t="shared" si="17"/>
        <v>0</v>
      </c>
      <c r="G68" s="4"/>
      <c r="H68" s="6"/>
      <c r="I68" s="19">
        <f t="shared" si="25"/>
        <v>0</v>
      </c>
      <c r="J68" s="7"/>
      <c r="K68" s="20">
        <v>0.03</v>
      </c>
      <c r="L68" s="62">
        <f t="shared" si="18"/>
        <v>0</v>
      </c>
      <c r="M68" s="4"/>
      <c r="N68" s="17">
        <f t="shared" si="26"/>
        <v>0</v>
      </c>
      <c r="O68" s="4"/>
      <c r="P68" s="64">
        <f t="shared" si="19"/>
        <v>0</v>
      </c>
      <c r="Q68" s="63">
        <f t="shared" si="20"/>
        <v>0</v>
      </c>
      <c r="R68" s="48">
        <f t="shared" si="21"/>
        <v>0</v>
      </c>
      <c r="S68" s="49">
        <f t="shared" si="22"/>
        <v>0</v>
      </c>
      <c r="T68" s="74">
        <f t="shared" si="23"/>
        <v>0</v>
      </c>
      <c r="U68" s="74">
        <f t="shared" si="24"/>
        <v>0</v>
      </c>
    </row>
    <row r="69" spans="1:21" ht="26.25" customHeight="1" x14ac:dyDescent="0.25">
      <c r="A69" s="60">
        <v>39</v>
      </c>
      <c r="B69" s="4"/>
      <c r="C69" s="76"/>
      <c r="D69" s="4"/>
      <c r="E69" s="4"/>
      <c r="F69" s="17">
        <f t="shared" si="17"/>
        <v>0</v>
      </c>
      <c r="G69" s="4"/>
      <c r="H69" s="6"/>
      <c r="I69" s="19">
        <f t="shared" si="25"/>
        <v>0</v>
      </c>
      <c r="J69" s="7"/>
      <c r="K69" s="20">
        <v>0.03</v>
      </c>
      <c r="L69" s="62">
        <f t="shared" si="18"/>
        <v>0</v>
      </c>
      <c r="M69" s="4"/>
      <c r="N69" s="17">
        <f t="shared" si="26"/>
        <v>0</v>
      </c>
      <c r="O69" s="4"/>
      <c r="P69" s="64">
        <f t="shared" si="19"/>
        <v>0</v>
      </c>
      <c r="Q69" s="63">
        <f t="shared" si="20"/>
        <v>0</v>
      </c>
      <c r="R69" s="48">
        <f t="shared" si="21"/>
        <v>0</v>
      </c>
      <c r="S69" s="49">
        <f t="shared" si="22"/>
        <v>0</v>
      </c>
      <c r="T69" s="74">
        <f t="shared" si="23"/>
        <v>0</v>
      </c>
      <c r="U69" s="74">
        <f t="shared" si="24"/>
        <v>0</v>
      </c>
    </row>
    <row r="70" spans="1:21" ht="26.25" customHeight="1" x14ac:dyDescent="0.25">
      <c r="A70" s="60">
        <v>40</v>
      </c>
      <c r="B70" s="4"/>
      <c r="C70" s="76"/>
      <c r="D70" s="4"/>
      <c r="E70" s="4"/>
      <c r="F70" s="17">
        <f t="shared" si="17"/>
        <v>0</v>
      </c>
      <c r="G70" s="4"/>
      <c r="H70" s="6"/>
      <c r="I70" s="19">
        <f t="shared" si="25"/>
        <v>0</v>
      </c>
      <c r="J70" s="7"/>
      <c r="K70" s="20">
        <v>0.03</v>
      </c>
      <c r="L70" s="62">
        <f t="shared" si="18"/>
        <v>0</v>
      </c>
      <c r="M70" s="4"/>
      <c r="N70" s="17">
        <f t="shared" si="26"/>
        <v>0</v>
      </c>
      <c r="O70" s="4"/>
      <c r="P70" s="64">
        <f t="shared" ref="P70:P73" si="27">J70*M70*F70</f>
        <v>0</v>
      </c>
      <c r="Q70" s="63">
        <f t="shared" si="20"/>
        <v>0</v>
      </c>
      <c r="R70" s="48">
        <f t="shared" ref="R70:R73" si="28">((P70*10)/100)+P70</f>
        <v>0</v>
      </c>
      <c r="S70" s="49">
        <f t="shared" ref="S70:S73" si="29">IF(ISBLANK(J70),(((Q70*10)/100)+Q70),"")</f>
        <v>0</v>
      </c>
      <c r="T70" s="74">
        <f t="shared" si="23"/>
        <v>0</v>
      </c>
      <c r="U70" s="74">
        <f t="shared" si="24"/>
        <v>0</v>
      </c>
    </row>
    <row r="71" spans="1:21" ht="26.25" customHeight="1" x14ac:dyDescent="0.25">
      <c r="A71" s="60">
        <v>41</v>
      </c>
      <c r="B71" s="4"/>
      <c r="C71" s="76"/>
      <c r="D71" s="4"/>
      <c r="E71" s="4"/>
      <c r="F71" s="17">
        <f t="shared" si="17"/>
        <v>0</v>
      </c>
      <c r="G71" s="4"/>
      <c r="H71" s="6"/>
      <c r="I71" s="19">
        <f t="shared" si="25"/>
        <v>0</v>
      </c>
      <c r="J71" s="7"/>
      <c r="K71" s="20">
        <v>0.03</v>
      </c>
      <c r="L71" s="62">
        <f t="shared" si="18"/>
        <v>0</v>
      </c>
      <c r="M71" s="4"/>
      <c r="N71" s="17">
        <f t="shared" si="26"/>
        <v>0</v>
      </c>
      <c r="O71" s="4"/>
      <c r="P71" s="64">
        <f t="shared" si="27"/>
        <v>0</v>
      </c>
      <c r="Q71" s="63">
        <f t="shared" si="20"/>
        <v>0</v>
      </c>
      <c r="R71" s="48">
        <f t="shared" si="28"/>
        <v>0</v>
      </c>
      <c r="S71" s="49">
        <f t="shared" si="29"/>
        <v>0</v>
      </c>
      <c r="T71" s="74">
        <f t="shared" ref="T71:T73" si="30">F71*M71</f>
        <v>0</v>
      </c>
      <c r="U71" s="74">
        <f t="shared" ref="U71:U73" si="31">F71*N71</f>
        <v>0</v>
      </c>
    </row>
    <row r="72" spans="1:21" ht="26.25" customHeight="1" x14ac:dyDescent="0.25">
      <c r="A72" s="60">
        <v>42</v>
      </c>
      <c r="B72" s="4"/>
      <c r="C72" s="76"/>
      <c r="D72" s="4"/>
      <c r="E72" s="4"/>
      <c r="F72" s="17">
        <f t="shared" si="17"/>
        <v>0</v>
      </c>
      <c r="G72" s="4"/>
      <c r="H72" s="6"/>
      <c r="I72" s="19">
        <f t="shared" si="25"/>
        <v>0</v>
      </c>
      <c r="J72" s="7"/>
      <c r="K72" s="20">
        <v>0.03</v>
      </c>
      <c r="L72" s="62">
        <f t="shared" si="18"/>
        <v>0</v>
      </c>
      <c r="M72" s="4"/>
      <c r="N72" s="17">
        <f t="shared" si="26"/>
        <v>0</v>
      </c>
      <c r="O72" s="4"/>
      <c r="P72" s="64">
        <f t="shared" si="27"/>
        <v>0</v>
      </c>
      <c r="Q72" s="63">
        <f t="shared" si="20"/>
        <v>0</v>
      </c>
      <c r="R72" s="48">
        <f t="shared" si="28"/>
        <v>0</v>
      </c>
      <c r="S72" s="49">
        <f t="shared" si="29"/>
        <v>0</v>
      </c>
      <c r="T72" s="74">
        <f t="shared" si="30"/>
        <v>0</v>
      </c>
      <c r="U72" s="74">
        <f t="shared" si="31"/>
        <v>0</v>
      </c>
    </row>
    <row r="73" spans="1:21" ht="26.25" customHeight="1" x14ac:dyDescent="0.25">
      <c r="A73" s="60">
        <v>43</v>
      </c>
      <c r="B73" s="4"/>
      <c r="C73" s="76"/>
      <c r="D73" s="4"/>
      <c r="E73" s="4"/>
      <c r="F73" s="17">
        <f t="shared" si="17"/>
        <v>0</v>
      </c>
      <c r="G73" s="4"/>
      <c r="H73" s="6"/>
      <c r="I73" s="19">
        <f t="shared" si="25"/>
        <v>0</v>
      </c>
      <c r="J73" s="7"/>
      <c r="K73" s="20">
        <v>0.03</v>
      </c>
      <c r="L73" s="62">
        <f t="shared" si="18"/>
        <v>0</v>
      </c>
      <c r="M73" s="4"/>
      <c r="N73" s="17">
        <f t="shared" si="26"/>
        <v>0</v>
      </c>
      <c r="O73" s="4"/>
      <c r="P73" s="64">
        <f t="shared" si="27"/>
        <v>0</v>
      </c>
      <c r="Q73" s="63">
        <f t="shared" si="20"/>
        <v>0</v>
      </c>
      <c r="R73" s="48">
        <f t="shared" si="28"/>
        <v>0</v>
      </c>
      <c r="S73" s="49">
        <f t="shared" si="29"/>
        <v>0</v>
      </c>
      <c r="T73" s="74">
        <f t="shared" si="30"/>
        <v>0</v>
      </c>
      <c r="U73" s="74">
        <f t="shared" si="31"/>
        <v>0</v>
      </c>
    </row>
    <row r="74" spans="1:21" ht="26.25" customHeight="1" x14ac:dyDescent="0.25">
      <c r="A74" s="265" t="s">
        <v>96</v>
      </c>
      <c r="B74" s="265"/>
      <c r="C74" s="265"/>
      <c r="D74" s="266"/>
      <c r="E74" s="8"/>
      <c r="F74" s="18">
        <f>SUM(F51:F73)</f>
        <v>0</v>
      </c>
      <c r="G74" s="18">
        <f>SUM(G51:G73)</f>
        <v>0</v>
      </c>
      <c r="H74" s="8"/>
      <c r="I74" s="10"/>
      <c r="J74" s="8"/>
      <c r="K74" s="11"/>
      <c r="L74" s="12"/>
      <c r="M74" s="18">
        <f>SUM(M51:M73)</f>
        <v>0</v>
      </c>
      <c r="N74" s="18">
        <f>SUM(N51:N73)</f>
        <v>0</v>
      </c>
      <c r="O74" s="8"/>
      <c r="P74" s="8"/>
      <c r="Q74" s="8"/>
      <c r="R74" s="47">
        <f>SUMIF((B51:B73),"",(R51:R73))</f>
        <v>0</v>
      </c>
      <c r="S74" s="47">
        <f>SUMIF((B51:B73),"",(S51:S73))</f>
        <v>0</v>
      </c>
      <c r="T74" s="74">
        <f t="shared" ref="T74:U74" si="32">SUM(T51:T73)</f>
        <v>0</v>
      </c>
      <c r="U74" s="74">
        <f t="shared" si="32"/>
        <v>0</v>
      </c>
    </row>
    <row r="75" spans="1:21" x14ac:dyDescent="0.25">
      <c r="I75" s="21"/>
      <c r="L75" s="22"/>
      <c r="T75" s="183">
        <f>SUM(T51:T73)</f>
        <v>0</v>
      </c>
      <c r="U75" s="183">
        <f>SUM(U51:U73)</f>
        <v>0</v>
      </c>
    </row>
    <row r="76" spans="1:21" ht="33.75" customHeight="1" x14ac:dyDescent="0.25">
      <c r="L76" s="61" t="s">
        <v>98</v>
      </c>
      <c r="N76" s="23" t="s">
        <v>26</v>
      </c>
      <c r="P76" s="245" t="s">
        <v>27</v>
      </c>
      <c r="Q76" s="246"/>
      <c r="R76" s="247"/>
      <c r="S76" s="247"/>
    </row>
    <row r="77" spans="1:21" ht="22.5" customHeight="1" x14ac:dyDescent="0.25">
      <c r="I77" s="24"/>
      <c r="P77" s="248" t="s">
        <v>103</v>
      </c>
      <c r="Q77" s="248"/>
      <c r="R77" s="248"/>
      <c r="S77" s="248"/>
    </row>
    <row r="78" spans="1:21" ht="26.25" customHeight="1" x14ac:dyDescent="0.25">
      <c r="A78" s="2" t="s">
        <v>15</v>
      </c>
      <c r="B78" s="2"/>
      <c r="C78" s="2"/>
      <c r="H78" s="253" t="s">
        <v>119</v>
      </c>
      <c r="I78" s="82"/>
      <c r="J78" s="83" t="s">
        <v>18</v>
      </c>
      <c r="K78" s="243">
        <f>$K$1</f>
        <v>0</v>
      </c>
      <c r="L78" s="243"/>
      <c r="M78" s="243"/>
      <c r="N78" s="243"/>
      <c r="O78" s="243"/>
      <c r="P78" s="82"/>
      <c r="Q78" s="83" t="s">
        <v>21</v>
      </c>
      <c r="R78" s="243"/>
      <c r="S78" s="243"/>
    </row>
    <row r="79" spans="1:21" ht="18.75" x14ac:dyDescent="0.25">
      <c r="A79" s="2" t="s">
        <v>16</v>
      </c>
      <c r="B79" s="2"/>
      <c r="C79" s="2"/>
      <c r="H79" s="253"/>
      <c r="I79" s="82"/>
      <c r="J79" s="96" t="s">
        <v>132</v>
      </c>
      <c r="K79" s="243">
        <f>$K$2</f>
        <v>0</v>
      </c>
      <c r="L79" s="243"/>
      <c r="M79" s="243"/>
      <c r="N79" s="243"/>
      <c r="O79" s="243"/>
      <c r="P79" s="254" t="s">
        <v>162</v>
      </c>
      <c r="Q79" s="255"/>
      <c r="R79" s="255"/>
      <c r="S79" s="256"/>
    </row>
    <row r="80" spans="1:21" ht="33" customHeight="1" x14ac:dyDescent="0.25">
      <c r="A80" s="2" t="s">
        <v>17</v>
      </c>
      <c r="B80" s="2"/>
      <c r="C80" s="2"/>
      <c r="H80" s="253"/>
      <c r="I80" s="82"/>
      <c r="J80" s="83" t="s">
        <v>134</v>
      </c>
      <c r="K80" s="258">
        <f>$K$3</f>
        <v>0</v>
      </c>
      <c r="L80" s="259"/>
      <c r="M80" s="260"/>
      <c r="N80" s="97" t="s">
        <v>133</v>
      </c>
      <c r="O80" s="98">
        <f>$O$3</f>
        <v>0</v>
      </c>
      <c r="P80" s="242" t="s">
        <v>163</v>
      </c>
      <c r="Q80" s="242"/>
      <c r="R80" s="242"/>
      <c r="S80" s="242"/>
    </row>
    <row r="81" spans="1:21" ht="19.5" customHeight="1" x14ac:dyDescent="0.25">
      <c r="H81" s="253"/>
      <c r="I81" s="82"/>
      <c r="J81" s="83" t="s">
        <v>19</v>
      </c>
      <c r="K81" s="243">
        <f>$K$4</f>
        <v>0</v>
      </c>
      <c r="L81" s="243"/>
      <c r="M81" s="243"/>
      <c r="N81" s="243"/>
      <c r="O81" s="243"/>
      <c r="P81" s="82"/>
      <c r="Q81" s="83" t="s">
        <v>22</v>
      </c>
      <c r="R81" s="243">
        <f>$R$4</f>
        <v>0</v>
      </c>
      <c r="S81" s="243"/>
    </row>
    <row r="82" spans="1:21" ht="21" customHeight="1" x14ac:dyDescent="0.25">
      <c r="H82" s="253"/>
      <c r="I82" s="82"/>
      <c r="J82" s="83" t="s">
        <v>131</v>
      </c>
      <c r="K82" s="243">
        <f>$K$5</f>
        <v>0</v>
      </c>
      <c r="L82" s="243"/>
      <c r="M82" s="243"/>
      <c r="N82" s="243"/>
      <c r="O82" s="243"/>
      <c r="P82" s="257" t="s">
        <v>165</v>
      </c>
      <c r="Q82" s="257"/>
      <c r="R82" s="243">
        <f>$R$5</f>
        <v>0</v>
      </c>
      <c r="S82" s="243"/>
    </row>
    <row r="84" spans="1:21" ht="18.75" x14ac:dyDescent="0.25">
      <c r="A84" s="249" t="s">
        <v>264</v>
      </c>
      <c r="B84" s="249"/>
      <c r="C84" s="249"/>
      <c r="D84" s="249"/>
      <c r="E84" s="249"/>
      <c r="F84" s="249"/>
      <c r="G84" s="249"/>
      <c r="H84" s="249"/>
      <c r="I84" s="249"/>
      <c r="J84" s="249"/>
      <c r="K84" s="249"/>
      <c r="L84" s="249"/>
      <c r="M84" s="249"/>
      <c r="N84" s="249"/>
      <c r="O84" s="249"/>
      <c r="P84" s="249"/>
      <c r="Q84" s="249"/>
      <c r="R84" s="249"/>
      <c r="S84" s="249"/>
    </row>
    <row r="85" spans="1:21" ht="18.75" x14ac:dyDescent="0.25">
      <c r="A85" s="249" t="s">
        <v>265</v>
      </c>
      <c r="B85" s="249"/>
      <c r="C85" s="249"/>
      <c r="D85" s="249"/>
      <c r="E85" s="249"/>
      <c r="F85" s="249"/>
      <c r="G85" s="249"/>
      <c r="H85" s="249"/>
      <c r="I85" s="249"/>
      <c r="J85" s="249"/>
      <c r="K85" s="249"/>
      <c r="L85" s="249"/>
      <c r="M85" s="249"/>
      <c r="N85" s="249"/>
      <c r="O85" s="249"/>
      <c r="P85" s="249"/>
      <c r="Q85" s="249"/>
      <c r="R85" s="249"/>
      <c r="S85" s="249"/>
    </row>
    <row r="86" spans="1:21" ht="15.75" x14ac:dyDescent="0.25">
      <c r="A86" s="151" t="s">
        <v>121</v>
      </c>
      <c r="B86" s="151"/>
      <c r="C86" s="151"/>
      <c r="D86" s="151"/>
      <c r="E86" s="151"/>
      <c r="F86" s="151"/>
      <c r="G86" s="151"/>
      <c r="H86" s="151"/>
      <c r="I86" s="81"/>
      <c r="J86" s="81"/>
      <c r="K86" s="81"/>
      <c r="L86" s="81"/>
      <c r="M86" s="81"/>
      <c r="N86" s="81"/>
      <c r="O86" s="81"/>
      <c r="P86" s="81"/>
      <c r="Q86" s="81"/>
      <c r="R86" s="81"/>
      <c r="S86" s="81"/>
    </row>
    <row r="87" spans="1:21" ht="36" x14ac:dyDescent="0.25">
      <c r="A87" s="1"/>
      <c r="B87" s="1"/>
      <c r="C87" s="1"/>
      <c r="D87" s="1"/>
      <c r="E87" s="1"/>
      <c r="F87" s="1"/>
      <c r="G87" s="1"/>
      <c r="H87" s="1"/>
      <c r="I87" s="1"/>
      <c r="J87" s="93" t="s">
        <v>129</v>
      </c>
      <c r="K87" s="250" t="s">
        <v>130</v>
      </c>
      <c r="L87" s="250"/>
      <c r="M87" s="1"/>
      <c r="N87" s="1"/>
      <c r="O87" s="1"/>
      <c r="P87" s="93" t="s">
        <v>129</v>
      </c>
      <c r="Q87" s="94" t="s">
        <v>130</v>
      </c>
      <c r="R87" s="93" t="s">
        <v>129</v>
      </c>
      <c r="S87" s="94" t="s">
        <v>130</v>
      </c>
      <c r="T87" s="37"/>
      <c r="U87" s="37"/>
    </row>
    <row r="88" spans="1:21" ht="18.75" x14ac:dyDescent="0.25">
      <c r="A88" s="84" t="s">
        <v>4</v>
      </c>
      <c r="B88" s="84" t="s">
        <v>5</v>
      </c>
      <c r="C88" s="9" t="s">
        <v>6</v>
      </c>
      <c r="D88" s="9" t="s">
        <v>7</v>
      </c>
      <c r="E88" s="9" t="s">
        <v>8</v>
      </c>
      <c r="F88" s="84" t="s">
        <v>9</v>
      </c>
      <c r="G88" s="9" t="s">
        <v>10</v>
      </c>
      <c r="H88" s="9" t="s">
        <v>11</v>
      </c>
      <c r="I88" s="84" t="s">
        <v>12</v>
      </c>
      <c r="J88" s="25" t="s">
        <v>13</v>
      </c>
      <c r="K88" s="85" t="s">
        <v>14</v>
      </c>
      <c r="L88" s="85" t="s">
        <v>24</v>
      </c>
      <c r="M88" s="9" t="s">
        <v>25</v>
      </c>
      <c r="N88" s="9" t="s">
        <v>110</v>
      </c>
      <c r="O88" s="9" t="s">
        <v>111</v>
      </c>
      <c r="P88" s="88" t="s">
        <v>112</v>
      </c>
      <c r="Q88" s="85" t="s">
        <v>113</v>
      </c>
      <c r="R88" s="88" t="s">
        <v>114</v>
      </c>
      <c r="S88" s="85" t="s">
        <v>115</v>
      </c>
      <c r="T88" s="51" t="s">
        <v>116</v>
      </c>
      <c r="U88" s="51" t="s">
        <v>181</v>
      </c>
    </row>
    <row r="89" spans="1:21" ht="127.5" customHeight="1" x14ac:dyDescent="0.25">
      <c r="A89" s="86" t="s">
        <v>0</v>
      </c>
      <c r="B89" s="153" t="s">
        <v>238</v>
      </c>
      <c r="C89" s="44" t="s">
        <v>263</v>
      </c>
      <c r="D89" s="15" t="s">
        <v>1</v>
      </c>
      <c r="E89" s="15" t="s">
        <v>2</v>
      </c>
      <c r="F89" s="86" t="s">
        <v>182</v>
      </c>
      <c r="G89" s="15" t="s">
        <v>3</v>
      </c>
      <c r="H89" s="15" t="s">
        <v>23</v>
      </c>
      <c r="I89" s="86" t="s">
        <v>234</v>
      </c>
      <c r="J89" s="16" t="s">
        <v>267</v>
      </c>
      <c r="K89" s="87" t="s">
        <v>276</v>
      </c>
      <c r="L89" s="87" t="s">
        <v>183</v>
      </c>
      <c r="M89" s="15" t="s">
        <v>138</v>
      </c>
      <c r="N89" s="15" t="s">
        <v>136</v>
      </c>
      <c r="O89" s="15" t="s">
        <v>166</v>
      </c>
      <c r="P89" s="89" t="s">
        <v>184</v>
      </c>
      <c r="Q89" s="87" t="s">
        <v>185</v>
      </c>
      <c r="R89" s="251" t="s">
        <v>94</v>
      </c>
      <c r="S89" s="252"/>
      <c r="T89" s="90" t="s">
        <v>186</v>
      </c>
      <c r="U89" s="90" t="s">
        <v>187</v>
      </c>
    </row>
    <row r="90" spans="1:21" ht="26.25" customHeight="1" x14ac:dyDescent="0.25">
      <c r="A90" s="60">
        <v>44</v>
      </c>
      <c r="B90" s="4"/>
      <c r="C90" s="76"/>
      <c r="D90" s="5"/>
      <c r="E90" s="5"/>
      <c r="F90" s="17">
        <f t="shared" ref="F90:F112" si="33">E90-D90</f>
        <v>0</v>
      </c>
      <c r="G90" s="4"/>
      <c r="H90" s="6"/>
      <c r="I90" s="19">
        <f>IFERROR((H90/F90)/G90,0)</f>
        <v>0</v>
      </c>
      <c r="J90" s="7"/>
      <c r="K90" s="20">
        <v>0.03</v>
      </c>
      <c r="L90" s="62">
        <f t="shared" ref="L90:L112" si="34">IF(ISBLANK(J90),((I90*3)/100),"")</f>
        <v>0</v>
      </c>
      <c r="M90" s="4"/>
      <c r="N90" s="17">
        <f>G90-M90</f>
        <v>0</v>
      </c>
      <c r="O90" s="4"/>
      <c r="P90" s="64">
        <f t="shared" ref="P90:P112" si="35">J90*M90*F90</f>
        <v>0</v>
      </c>
      <c r="Q90" s="63">
        <f t="shared" ref="Q90:Q112" si="36">IF(ISBLANK(J90),IF(L90&lt;=0.8,L90*M90*F90,IF(L90&gt;0.8,0.8*M90*F90,"")),"")</f>
        <v>0</v>
      </c>
      <c r="R90" s="48">
        <f t="shared" ref="R90:R112" si="37">((P90*10)/100)+P90</f>
        <v>0</v>
      </c>
      <c r="S90" s="49">
        <f t="shared" ref="S90:S112" si="38">IF(ISBLANK(J90),(((Q90*10)/100)+Q90),"")</f>
        <v>0</v>
      </c>
      <c r="T90" s="74">
        <f t="shared" ref="T90:T112" si="39">F90*M90</f>
        <v>0</v>
      </c>
      <c r="U90" s="74">
        <f t="shared" ref="U90:U112" si="40">F90*N90</f>
        <v>0</v>
      </c>
    </row>
    <row r="91" spans="1:21" ht="26.25" customHeight="1" x14ac:dyDescent="0.25">
      <c r="A91" s="60">
        <v>45</v>
      </c>
      <c r="B91" s="4"/>
      <c r="C91" s="76"/>
      <c r="D91" s="5"/>
      <c r="E91" s="5"/>
      <c r="F91" s="17">
        <f t="shared" si="33"/>
        <v>0</v>
      </c>
      <c r="G91" s="4"/>
      <c r="H91" s="6"/>
      <c r="I91" s="19">
        <f t="shared" ref="I91:I112" si="41">IFERROR((H91/F91)/G91,0)</f>
        <v>0</v>
      </c>
      <c r="J91" s="7"/>
      <c r="K91" s="20">
        <v>0.03</v>
      </c>
      <c r="L91" s="62">
        <f t="shared" si="34"/>
        <v>0</v>
      </c>
      <c r="M91" s="4"/>
      <c r="N91" s="17">
        <f t="shared" ref="N91:N112" si="42">G91-M91</f>
        <v>0</v>
      </c>
      <c r="O91" s="4"/>
      <c r="P91" s="64">
        <f t="shared" si="35"/>
        <v>0</v>
      </c>
      <c r="Q91" s="63">
        <f t="shared" si="36"/>
        <v>0</v>
      </c>
      <c r="R91" s="48">
        <f t="shared" si="37"/>
        <v>0</v>
      </c>
      <c r="S91" s="49">
        <f t="shared" si="38"/>
        <v>0</v>
      </c>
      <c r="T91" s="74">
        <f t="shared" si="39"/>
        <v>0</v>
      </c>
      <c r="U91" s="74">
        <f t="shared" si="40"/>
        <v>0</v>
      </c>
    </row>
    <row r="92" spans="1:21" ht="26.25" customHeight="1" x14ac:dyDescent="0.25">
      <c r="A92" s="60">
        <v>46</v>
      </c>
      <c r="B92" s="4"/>
      <c r="C92" s="76"/>
      <c r="D92" s="4"/>
      <c r="E92" s="4"/>
      <c r="F92" s="17">
        <f t="shared" si="33"/>
        <v>0</v>
      </c>
      <c r="G92" s="4"/>
      <c r="H92" s="6"/>
      <c r="I92" s="19">
        <f t="shared" si="41"/>
        <v>0</v>
      </c>
      <c r="J92" s="7"/>
      <c r="K92" s="20">
        <v>0.03</v>
      </c>
      <c r="L92" s="62">
        <f t="shared" si="34"/>
        <v>0</v>
      </c>
      <c r="M92" s="4"/>
      <c r="N92" s="17">
        <f t="shared" si="42"/>
        <v>0</v>
      </c>
      <c r="O92" s="4"/>
      <c r="P92" s="64">
        <f t="shared" si="35"/>
        <v>0</v>
      </c>
      <c r="Q92" s="63">
        <f t="shared" si="36"/>
        <v>0</v>
      </c>
      <c r="R92" s="48">
        <f t="shared" si="37"/>
        <v>0</v>
      </c>
      <c r="S92" s="49">
        <f t="shared" si="38"/>
        <v>0</v>
      </c>
      <c r="T92" s="74">
        <f t="shared" si="39"/>
        <v>0</v>
      </c>
      <c r="U92" s="74">
        <f t="shared" si="40"/>
        <v>0</v>
      </c>
    </row>
    <row r="93" spans="1:21" ht="26.25" customHeight="1" x14ac:dyDescent="0.25">
      <c r="A93" s="60">
        <v>47</v>
      </c>
      <c r="B93" s="4"/>
      <c r="C93" s="76"/>
      <c r="D93" s="4"/>
      <c r="E93" s="4"/>
      <c r="F93" s="17">
        <f t="shared" si="33"/>
        <v>0</v>
      </c>
      <c r="G93" s="4"/>
      <c r="H93" s="6"/>
      <c r="I93" s="19">
        <f t="shared" si="41"/>
        <v>0</v>
      </c>
      <c r="J93" s="7"/>
      <c r="K93" s="20">
        <v>0.03</v>
      </c>
      <c r="L93" s="62">
        <f t="shared" si="34"/>
        <v>0</v>
      </c>
      <c r="M93" s="4"/>
      <c r="N93" s="17">
        <f t="shared" si="42"/>
        <v>0</v>
      </c>
      <c r="O93" s="4"/>
      <c r="P93" s="64">
        <f t="shared" si="35"/>
        <v>0</v>
      </c>
      <c r="Q93" s="63">
        <f t="shared" si="36"/>
        <v>0</v>
      </c>
      <c r="R93" s="48">
        <f t="shared" si="37"/>
        <v>0</v>
      </c>
      <c r="S93" s="49">
        <f t="shared" si="38"/>
        <v>0</v>
      </c>
      <c r="T93" s="74">
        <f t="shared" si="39"/>
        <v>0</v>
      </c>
      <c r="U93" s="74">
        <f t="shared" si="40"/>
        <v>0</v>
      </c>
    </row>
    <row r="94" spans="1:21" ht="26.25" customHeight="1" x14ac:dyDescent="0.25">
      <c r="A94" s="60">
        <v>48</v>
      </c>
      <c r="B94" s="4"/>
      <c r="C94" s="76"/>
      <c r="D94" s="4"/>
      <c r="E94" s="4"/>
      <c r="F94" s="17">
        <f t="shared" si="33"/>
        <v>0</v>
      </c>
      <c r="G94" s="4"/>
      <c r="H94" s="6"/>
      <c r="I94" s="19">
        <f t="shared" si="41"/>
        <v>0</v>
      </c>
      <c r="J94" s="7"/>
      <c r="K94" s="20">
        <v>0.03</v>
      </c>
      <c r="L94" s="62">
        <f t="shared" si="34"/>
        <v>0</v>
      </c>
      <c r="M94" s="4"/>
      <c r="N94" s="17">
        <f t="shared" si="42"/>
        <v>0</v>
      </c>
      <c r="O94" s="4"/>
      <c r="P94" s="64">
        <f t="shared" si="35"/>
        <v>0</v>
      </c>
      <c r="Q94" s="63">
        <f t="shared" si="36"/>
        <v>0</v>
      </c>
      <c r="R94" s="48">
        <f t="shared" si="37"/>
        <v>0</v>
      </c>
      <c r="S94" s="49">
        <f t="shared" si="38"/>
        <v>0</v>
      </c>
      <c r="T94" s="74">
        <f t="shared" si="39"/>
        <v>0</v>
      </c>
      <c r="U94" s="74">
        <f t="shared" si="40"/>
        <v>0</v>
      </c>
    </row>
    <row r="95" spans="1:21" ht="26.25" customHeight="1" x14ac:dyDescent="0.25">
      <c r="A95" s="60">
        <v>49</v>
      </c>
      <c r="B95" s="4"/>
      <c r="C95" s="76"/>
      <c r="D95" s="4"/>
      <c r="E95" s="4"/>
      <c r="F95" s="17">
        <f t="shared" si="33"/>
        <v>0</v>
      </c>
      <c r="G95" s="4"/>
      <c r="H95" s="6"/>
      <c r="I95" s="19">
        <f t="shared" si="41"/>
        <v>0</v>
      </c>
      <c r="J95" s="7"/>
      <c r="K95" s="20">
        <v>0.03</v>
      </c>
      <c r="L95" s="62">
        <f t="shared" si="34"/>
        <v>0</v>
      </c>
      <c r="M95" s="4"/>
      <c r="N95" s="17">
        <f t="shared" si="42"/>
        <v>0</v>
      </c>
      <c r="O95" s="4"/>
      <c r="P95" s="64">
        <f t="shared" si="35"/>
        <v>0</v>
      </c>
      <c r="Q95" s="63">
        <f t="shared" si="36"/>
        <v>0</v>
      </c>
      <c r="R95" s="48">
        <f t="shared" si="37"/>
        <v>0</v>
      </c>
      <c r="S95" s="49">
        <f t="shared" si="38"/>
        <v>0</v>
      </c>
      <c r="T95" s="74">
        <f t="shared" si="39"/>
        <v>0</v>
      </c>
      <c r="U95" s="74">
        <f t="shared" si="40"/>
        <v>0</v>
      </c>
    </row>
    <row r="96" spans="1:21" ht="26.25" customHeight="1" x14ac:dyDescent="0.25">
      <c r="A96" s="60">
        <v>50</v>
      </c>
      <c r="B96" s="4"/>
      <c r="C96" s="76"/>
      <c r="D96" s="4"/>
      <c r="E96" s="4"/>
      <c r="F96" s="17">
        <f t="shared" si="33"/>
        <v>0</v>
      </c>
      <c r="G96" s="4"/>
      <c r="H96" s="6"/>
      <c r="I96" s="19">
        <f t="shared" si="41"/>
        <v>0</v>
      </c>
      <c r="J96" s="7"/>
      <c r="K96" s="20">
        <v>0.03</v>
      </c>
      <c r="L96" s="62">
        <f t="shared" si="34"/>
        <v>0</v>
      </c>
      <c r="M96" s="4"/>
      <c r="N96" s="17">
        <f t="shared" si="42"/>
        <v>0</v>
      </c>
      <c r="O96" s="4"/>
      <c r="P96" s="64">
        <f t="shared" si="35"/>
        <v>0</v>
      </c>
      <c r="Q96" s="63">
        <f t="shared" si="36"/>
        <v>0</v>
      </c>
      <c r="R96" s="48">
        <f t="shared" si="37"/>
        <v>0</v>
      </c>
      <c r="S96" s="49">
        <f t="shared" si="38"/>
        <v>0</v>
      </c>
      <c r="T96" s="74">
        <f t="shared" si="39"/>
        <v>0</v>
      </c>
      <c r="U96" s="74">
        <f t="shared" si="40"/>
        <v>0</v>
      </c>
    </row>
    <row r="97" spans="1:21" ht="26.25" customHeight="1" x14ac:dyDescent="0.25">
      <c r="A97" s="60">
        <v>51</v>
      </c>
      <c r="B97" s="4"/>
      <c r="C97" s="76"/>
      <c r="D97" s="4"/>
      <c r="E97" s="4"/>
      <c r="F97" s="17">
        <f t="shared" si="33"/>
        <v>0</v>
      </c>
      <c r="G97" s="4"/>
      <c r="H97" s="6"/>
      <c r="I97" s="19">
        <f t="shared" si="41"/>
        <v>0</v>
      </c>
      <c r="J97" s="7"/>
      <c r="K97" s="20">
        <v>0.03</v>
      </c>
      <c r="L97" s="62">
        <f t="shared" si="34"/>
        <v>0</v>
      </c>
      <c r="M97" s="4"/>
      <c r="N97" s="17">
        <f t="shared" si="42"/>
        <v>0</v>
      </c>
      <c r="O97" s="4"/>
      <c r="P97" s="64">
        <f t="shared" si="35"/>
        <v>0</v>
      </c>
      <c r="Q97" s="63">
        <f t="shared" si="36"/>
        <v>0</v>
      </c>
      <c r="R97" s="48">
        <f t="shared" si="37"/>
        <v>0</v>
      </c>
      <c r="S97" s="49">
        <f t="shared" si="38"/>
        <v>0</v>
      </c>
      <c r="T97" s="74">
        <f t="shared" si="39"/>
        <v>0</v>
      </c>
      <c r="U97" s="74">
        <f t="shared" si="40"/>
        <v>0</v>
      </c>
    </row>
    <row r="98" spans="1:21" ht="26.25" customHeight="1" x14ac:dyDescent="0.25">
      <c r="A98" s="60">
        <v>52</v>
      </c>
      <c r="B98" s="4"/>
      <c r="C98" s="76"/>
      <c r="D98" s="4"/>
      <c r="E98" s="4"/>
      <c r="F98" s="17">
        <f t="shared" si="33"/>
        <v>0</v>
      </c>
      <c r="G98" s="4"/>
      <c r="H98" s="6"/>
      <c r="I98" s="19">
        <f t="shared" si="41"/>
        <v>0</v>
      </c>
      <c r="J98" s="7"/>
      <c r="K98" s="20">
        <v>0.03</v>
      </c>
      <c r="L98" s="62">
        <f t="shared" si="34"/>
        <v>0</v>
      </c>
      <c r="M98" s="4"/>
      <c r="N98" s="17">
        <f t="shared" si="42"/>
        <v>0</v>
      </c>
      <c r="O98" s="4"/>
      <c r="P98" s="64">
        <f t="shared" si="35"/>
        <v>0</v>
      </c>
      <c r="Q98" s="63">
        <f t="shared" si="36"/>
        <v>0</v>
      </c>
      <c r="R98" s="48">
        <f t="shared" si="37"/>
        <v>0</v>
      </c>
      <c r="S98" s="49">
        <f t="shared" si="38"/>
        <v>0</v>
      </c>
      <c r="T98" s="74">
        <f t="shared" si="39"/>
        <v>0</v>
      </c>
      <c r="U98" s="74">
        <f t="shared" si="40"/>
        <v>0</v>
      </c>
    </row>
    <row r="99" spans="1:21" ht="26.25" customHeight="1" x14ac:dyDescent="0.25">
      <c r="A99" s="60">
        <v>53</v>
      </c>
      <c r="B99" s="4"/>
      <c r="C99" s="76"/>
      <c r="D99" s="4"/>
      <c r="E99" s="4"/>
      <c r="F99" s="17">
        <f t="shared" si="33"/>
        <v>0</v>
      </c>
      <c r="G99" s="4"/>
      <c r="H99" s="6"/>
      <c r="I99" s="19">
        <f t="shared" si="41"/>
        <v>0</v>
      </c>
      <c r="J99" s="7"/>
      <c r="K99" s="20">
        <v>0.03</v>
      </c>
      <c r="L99" s="62">
        <f t="shared" si="34"/>
        <v>0</v>
      </c>
      <c r="M99" s="4"/>
      <c r="N99" s="17">
        <f t="shared" si="42"/>
        <v>0</v>
      </c>
      <c r="O99" s="4"/>
      <c r="P99" s="64">
        <f t="shared" si="35"/>
        <v>0</v>
      </c>
      <c r="Q99" s="63">
        <f t="shared" si="36"/>
        <v>0</v>
      </c>
      <c r="R99" s="48">
        <f t="shared" si="37"/>
        <v>0</v>
      </c>
      <c r="S99" s="49">
        <f t="shared" si="38"/>
        <v>0</v>
      </c>
      <c r="T99" s="74">
        <f t="shared" si="39"/>
        <v>0</v>
      </c>
      <c r="U99" s="74">
        <f t="shared" si="40"/>
        <v>0</v>
      </c>
    </row>
    <row r="100" spans="1:21" ht="26.25" customHeight="1" x14ac:dyDescent="0.25">
      <c r="A100" s="60">
        <v>54</v>
      </c>
      <c r="B100" s="4"/>
      <c r="C100" s="76"/>
      <c r="D100" s="4"/>
      <c r="E100" s="4"/>
      <c r="F100" s="17">
        <f t="shared" si="33"/>
        <v>0</v>
      </c>
      <c r="G100" s="4"/>
      <c r="H100" s="6"/>
      <c r="I100" s="19">
        <f t="shared" si="41"/>
        <v>0</v>
      </c>
      <c r="J100" s="7"/>
      <c r="K100" s="20">
        <v>0.03</v>
      </c>
      <c r="L100" s="62">
        <f t="shared" si="34"/>
        <v>0</v>
      </c>
      <c r="M100" s="4"/>
      <c r="N100" s="17">
        <f t="shared" si="42"/>
        <v>0</v>
      </c>
      <c r="O100" s="4"/>
      <c r="P100" s="64">
        <f t="shared" si="35"/>
        <v>0</v>
      </c>
      <c r="Q100" s="63">
        <f t="shared" si="36"/>
        <v>0</v>
      </c>
      <c r="R100" s="48">
        <f t="shared" si="37"/>
        <v>0</v>
      </c>
      <c r="S100" s="49">
        <f t="shared" si="38"/>
        <v>0</v>
      </c>
      <c r="T100" s="74">
        <f t="shared" si="39"/>
        <v>0</v>
      </c>
      <c r="U100" s="74">
        <f t="shared" si="40"/>
        <v>0</v>
      </c>
    </row>
    <row r="101" spans="1:21" ht="26.25" customHeight="1" x14ac:dyDescent="0.25">
      <c r="A101" s="60">
        <v>55</v>
      </c>
      <c r="B101" s="4"/>
      <c r="C101" s="76"/>
      <c r="D101" s="4"/>
      <c r="E101" s="4"/>
      <c r="F101" s="17">
        <f t="shared" si="33"/>
        <v>0</v>
      </c>
      <c r="G101" s="4"/>
      <c r="H101" s="6"/>
      <c r="I101" s="19">
        <f t="shared" si="41"/>
        <v>0</v>
      </c>
      <c r="J101" s="7"/>
      <c r="K101" s="20">
        <v>0.03</v>
      </c>
      <c r="L101" s="62">
        <f t="shared" si="34"/>
        <v>0</v>
      </c>
      <c r="M101" s="4"/>
      <c r="N101" s="17">
        <f t="shared" si="42"/>
        <v>0</v>
      </c>
      <c r="O101" s="4"/>
      <c r="P101" s="64">
        <f t="shared" si="35"/>
        <v>0</v>
      </c>
      <c r="Q101" s="63">
        <f t="shared" si="36"/>
        <v>0</v>
      </c>
      <c r="R101" s="48">
        <f t="shared" si="37"/>
        <v>0</v>
      </c>
      <c r="S101" s="49">
        <f t="shared" si="38"/>
        <v>0</v>
      </c>
      <c r="T101" s="74">
        <f t="shared" si="39"/>
        <v>0</v>
      </c>
      <c r="U101" s="74">
        <f t="shared" si="40"/>
        <v>0</v>
      </c>
    </row>
    <row r="102" spans="1:21" ht="26.25" customHeight="1" x14ac:dyDescent="0.25">
      <c r="A102" s="60">
        <v>56</v>
      </c>
      <c r="B102" s="4"/>
      <c r="C102" s="76"/>
      <c r="D102" s="4"/>
      <c r="E102" s="4"/>
      <c r="F102" s="17">
        <f t="shared" si="33"/>
        <v>0</v>
      </c>
      <c r="G102" s="4"/>
      <c r="H102" s="6"/>
      <c r="I102" s="19">
        <f t="shared" si="41"/>
        <v>0</v>
      </c>
      <c r="J102" s="7"/>
      <c r="K102" s="20">
        <v>0.03</v>
      </c>
      <c r="L102" s="62">
        <f t="shared" si="34"/>
        <v>0</v>
      </c>
      <c r="M102" s="4"/>
      <c r="N102" s="17">
        <f t="shared" si="42"/>
        <v>0</v>
      </c>
      <c r="O102" s="4"/>
      <c r="P102" s="64">
        <f t="shared" si="35"/>
        <v>0</v>
      </c>
      <c r="Q102" s="63">
        <f t="shared" si="36"/>
        <v>0</v>
      </c>
      <c r="R102" s="48">
        <f t="shared" si="37"/>
        <v>0</v>
      </c>
      <c r="S102" s="49">
        <f t="shared" si="38"/>
        <v>0</v>
      </c>
      <c r="T102" s="74">
        <f t="shared" si="39"/>
        <v>0</v>
      </c>
      <c r="U102" s="74">
        <f t="shared" si="40"/>
        <v>0</v>
      </c>
    </row>
    <row r="103" spans="1:21" ht="26.25" customHeight="1" x14ac:dyDescent="0.25">
      <c r="A103" s="60">
        <v>57</v>
      </c>
      <c r="B103" s="4"/>
      <c r="C103" s="76"/>
      <c r="D103" s="4"/>
      <c r="E103" s="4"/>
      <c r="F103" s="17">
        <f t="shared" si="33"/>
        <v>0</v>
      </c>
      <c r="G103" s="4"/>
      <c r="H103" s="6"/>
      <c r="I103" s="19">
        <f t="shared" si="41"/>
        <v>0</v>
      </c>
      <c r="J103" s="7"/>
      <c r="K103" s="20">
        <v>0.03</v>
      </c>
      <c r="L103" s="62">
        <f t="shared" si="34"/>
        <v>0</v>
      </c>
      <c r="M103" s="4"/>
      <c r="N103" s="17">
        <f t="shared" si="42"/>
        <v>0</v>
      </c>
      <c r="O103" s="4"/>
      <c r="P103" s="64">
        <f t="shared" si="35"/>
        <v>0</v>
      </c>
      <c r="Q103" s="63">
        <f t="shared" si="36"/>
        <v>0</v>
      </c>
      <c r="R103" s="48">
        <f t="shared" si="37"/>
        <v>0</v>
      </c>
      <c r="S103" s="49">
        <f t="shared" si="38"/>
        <v>0</v>
      </c>
      <c r="T103" s="74">
        <f t="shared" si="39"/>
        <v>0</v>
      </c>
      <c r="U103" s="74">
        <f t="shared" si="40"/>
        <v>0</v>
      </c>
    </row>
    <row r="104" spans="1:21" ht="26.25" customHeight="1" x14ac:dyDescent="0.25">
      <c r="A104" s="60">
        <v>58</v>
      </c>
      <c r="B104" s="4"/>
      <c r="C104" s="76"/>
      <c r="D104" s="4"/>
      <c r="E104" s="4"/>
      <c r="F104" s="17">
        <f t="shared" si="33"/>
        <v>0</v>
      </c>
      <c r="G104" s="4"/>
      <c r="H104" s="6"/>
      <c r="I104" s="19">
        <f t="shared" si="41"/>
        <v>0</v>
      </c>
      <c r="J104" s="7"/>
      <c r="K104" s="20">
        <v>0.03</v>
      </c>
      <c r="L104" s="62">
        <f t="shared" si="34"/>
        <v>0</v>
      </c>
      <c r="M104" s="4"/>
      <c r="N104" s="17">
        <f t="shared" si="42"/>
        <v>0</v>
      </c>
      <c r="O104" s="4"/>
      <c r="P104" s="64">
        <f t="shared" si="35"/>
        <v>0</v>
      </c>
      <c r="Q104" s="63">
        <f t="shared" si="36"/>
        <v>0</v>
      </c>
      <c r="R104" s="48">
        <f t="shared" si="37"/>
        <v>0</v>
      </c>
      <c r="S104" s="49">
        <f t="shared" si="38"/>
        <v>0</v>
      </c>
      <c r="T104" s="74">
        <f t="shared" si="39"/>
        <v>0</v>
      </c>
      <c r="U104" s="74">
        <f t="shared" si="40"/>
        <v>0</v>
      </c>
    </row>
    <row r="105" spans="1:21" ht="26.25" customHeight="1" x14ac:dyDescent="0.25">
      <c r="A105" s="60">
        <v>59</v>
      </c>
      <c r="B105" s="4"/>
      <c r="C105" s="76"/>
      <c r="D105" s="4"/>
      <c r="E105" s="4"/>
      <c r="F105" s="17">
        <f t="shared" si="33"/>
        <v>0</v>
      </c>
      <c r="G105" s="4"/>
      <c r="H105" s="6"/>
      <c r="I105" s="19">
        <f t="shared" si="41"/>
        <v>0</v>
      </c>
      <c r="J105" s="7"/>
      <c r="K105" s="20">
        <v>0.03</v>
      </c>
      <c r="L105" s="62">
        <f t="shared" si="34"/>
        <v>0</v>
      </c>
      <c r="M105" s="4"/>
      <c r="N105" s="17">
        <f t="shared" si="42"/>
        <v>0</v>
      </c>
      <c r="O105" s="4"/>
      <c r="P105" s="64">
        <f t="shared" si="35"/>
        <v>0</v>
      </c>
      <c r="Q105" s="63">
        <f t="shared" si="36"/>
        <v>0</v>
      </c>
      <c r="R105" s="48">
        <f t="shared" si="37"/>
        <v>0</v>
      </c>
      <c r="S105" s="49">
        <f t="shared" si="38"/>
        <v>0</v>
      </c>
      <c r="T105" s="74">
        <f t="shared" si="39"/>
        <v>0</v>
      </c>
      <c r="U105" s="74">
        <f t="shared" si="40"/>
        <v>0</v>
      </c>
    </row>
    <row r="106" spans="1:21" ht="26.25" customHeight="1" x14ac:dyDescent="0.25">
      <c r="A106" s="60">
        <v>60</v>
      </c>
      <c r="B106" s="4"/>
      <c r="C106" s="76"/>
      <c r="D106" s="4"/>
      <c r="E106" s="4"/>
      <c r="F106" s="17">
        <f t="shared" si="33"/>
        <v>0</v>
      </c>
      <c r="G106" s="4"/>
      <c r="H106" s="6"/>
      <c r="I106" s="19">
        <f t="shared" si="41"/>
        <v>0</v>
      </c>
      <c r="J106" s="7"/>
      <c r="K106" s="20">
        <v>0.03</v>
      </c>
      <c r="L106" s="62">
        <f t="shared" si="34"/>
        <v>0</v>
      </c>
      <c r="M106" s="4"/>
      <c r="N106" s="17">
        <f t="shared" si="42"/>
        <v>0</v>
      </c>
      <c r="O106" s="4"/>
      <c r="P106" s="64">
        <f t="shared" si="35"/>
        <v>0</v>
      </c>
      <c r="Q106" s="63">
        <f t="shared" si="36"/>
        <v>0</v>
      </c>
      <c r="R106" s="48">
        <f t="shared" si="37"/>
        <v>0</v>
      </c>
      <c r="S106" s="49">
        <f t="shared" si="38"/>
        <v>0</v>
      </c>
      <c r="T106" s="74">
        <f t="shared" si="39"/>
        <v>0</v>
      </c>
      <c r="U106" s="74">
        <f t="shared" si="40"/>
        <v>0</v>
      </c>
    </row>
    <row r="107" spans="1:21" ht="26.25" customHeight="1" x14ac:dyDescent="0.25">
      <c r="A107" s="60">
        <v>61</v>
      </c>
      <c r="B107" s="4"/>
      <c r="C107" s="76"/>
      <c r="D107" s="4"/>
      <c r="E107" s="4"/>
      <c r="F107" s="17">
        <f t="shared" si="33"/>
        <v>0</v>
      </c>
      <c r="G107" s="4"/>
      <c r="H107" s="6"/>
      <c r="I107" s="19">
        <f t="shared" si="41"/>
        <v>0</v>
      </c>
      <c r="J107" s="7"/>
      <c r="K107" s="20">
        <v>0.03</v>
      </c>
      <c r="L107" s="62">
        <f t="shared" si="34"/>
        <v>0</v>
      </c>
      <c r="M107" s="4"/>
      <c r="N107" s="17">
        <f t="shared" si="42"/>
        <v>0</v>
      </c>
      <c r="O107" s="4"/>
      <c r="P107" s="64">
        <f t="shared" si="35"/>
        <v>0</v>
      </c>
      <c r="Q107" s="63">
        <f t="shared" si="36"/>
        <v>0</v>
      </c>
      <c r="R107" s="48">
        <f t="shared" si="37"/>
        <v>0</v>
      </c>
      <c r="S107" s="49">
        <f t="shared" si="38"/>
        <v>0</v>
      </c>
      <c r="T107" s="74">
        <f t="shared" si="39"/>
        <v>0</v>
      </c>
      <c r="U107" s="74">
        <f t="shared" si="40"/>
        <v>0</v>
      </c>
    </row>
    <row r="108" spans="1:21" ht="26.25" customHeight="1" x14ac:dyDescent="0.25">
      <c r="A108" s="60">
        <v>62</v>
      </c>
      <c r="B108" s="4"/>
      <c r="C108" s="76"/>
      <c r="D108" s="4"/>
      <c r="E108" s="4"/>
      <c r="F108" s="17">
        <f t="shared" si="33"/>
        <v>0</v>
      </c>
      <c r="G108" s="4"/>
      <c r="H108" s="6"/>
      <c r="I108" s="19">
        <f t="shared" si="41"/>
        <v>0</v>
      </c>
      <c r="J108" s="7"/>
      <c r="K108" s="20">
        <v>0.03</v>
      </c>
      <c r="L108" s="62">
        <f t="shared" si="34"/>
        <v>0</v>
      </c>
      <c r="M108" s="4"/>
      <c r="N108" s="17">
        <f t="shared" si="42"/>
        <v>0</v>
      </c>
      <c r="O108" s="4"/>
      <c r="P108" s="64">
        <f t="shared" si="35"/>
        <v>0</v>
      </c>
      <c r="Q108" s="63">
        <f t="shared" si="36"/>
        <v>0</v>
      </c>
      <c r="R108" s="48">
        <f t="shared" si="37"/>
        <v>0</v>
      </c>
      <c r="S108" s="49">
        <f t="shared" si="38"/>
        <v>0</v>
      </c>
      <c r="T108" s="74">
        <f t="shared" si="39"/>
        <v>0</v>
      </c>
      <c r="U108" s="74">
        <f t="shared" si="40"/>
        <v>0</v>
      </c>
    </row>
    <row r="109" spans="1:21" ht="26.25" customHeight="1" x14ac:dyDescent="0.25">
      <c r="A109" s="60">
        <v>63</v>
      </c>
      <c r="B109" s="4"/>
      <c r="C109" s="76"/>
      <c r="D109" s="4"/>
      <c r="E109" s="4"/>
      <c r="F109" s="17">
        <f t="shared" si="33"/>
        <v>0</v>
      </c>
      <c r="G109" s="4"/>
      <c r="H109" s="6"/>
      <c r="I109" s="19">
        <f t="shared" si="41"/>
        <v>0</v>
      </c>
      <c r="J109" s="7"/>
      <c r="K109" s="20">
        <v>0.03</v>
      </c>
      <c r="L109" s="62">
        <f t="shared" si="34"/>
        <v>0</v>
      </c>
      <c r="M109" s="4"/>
      <c r="N109" s="17">
        <f t="shared" si="42"/>
        <v>0</v>
      </c>
      <c r="O109" s="4"/>
      <c r="P109" s="64">
        <f t="shared" si="35"/>
        <v>0</v>
      </c>
      <c r="Q109" s="63">
        <f t="shared" si="36"/>
        <v>0</v>
      </c>
      <c r="R109" s="48">
        <f t="shared" si="37"/>
        <v>0</v>
      </c>
      <c r="S109" s="49">
        <f t="shared" si="38"/>
        <v>0</v>
      </c>
      <c r="T109" s="74">
        <f t="shared" si="39"/>
        <v>0</v>
      </c>
      <c r="U109" s="74">
        <f t="shared" si="40"/>
        <v>0</v>
      </c>
    </row>
    <row r="110" spans="1:21" ht="26.25" customHeight="1" x14ac:dyDescent="0.25">
      <c r="A110" s="60">
        <v>64</v>
      </c>
      <c r="B110" s="4"/>
      <c r="C110" s="76"/>
      <c r="D110" s="4"/>
      <c r="E110" s="4"/>
      <c r="F110" s="17">
        <f t="shared" si="33"/>
        <v>0</v>
      </c>
      <c r="G110" s="4"/>
      <c r="H110" s="6"/>
      <c r="I110" s="19">
        <f t="shared" si="41"/>
        <v>0</v>
      </c>
      <c r="J110" s="7"/>
      <c r="K110" s="20">
        <v>0.03</v>
      </c>
      <c r="L110" s="62">
        <f t="shared" si="34"/>
        <v>0</v>
      </c>
      <c r="M110" s="4"/>
      <c r="N110" s="17">
        <f t="shared" si="42"/>
        <v>0</v>
      </c>
      <c r="O110" s="4"/>
      <c r="P110" s="64">
        <f t="shared" si="35"/>
        <v>0</v>
      </c>
      <c r="Q110" s="63">
        <f t="shared" si="36"/>
        <v>0</v>
      </c>
      <c r="R110" s="48">
        <f t="shared" si="37"/>
        <v>0</v>
      </c>
      <c r="S110" s="49">
        <f t="shared" si="38"/>
        <v>0</v>
      </c>
      <c r="T110" s="74">
        <f t="shared" si="39"/>
        <v>0</v>
      </c>
      <c r="U110" s="74">
        <f t="shared" si="40"/>
        <v>0</v>
      </c>
    </row>
    <row r="111" spans="1:21" ht="26.25" customHeight="1" x14ac:dyDescent="0.25">
      <c r="A111" s="60">
        <v>65</v>
      </c>
      <c r="B111" s="4"/>
      <c r="C111" s="76"/>
      <c r="D111" s="4"/>
      <c r="E111" s="4"/>
      <c r="F111" s="17">
        <f t="shared" si="33"/>
        <v>0</v>
      </c>
      <c r="G111" s="4"/>
      <c r="H111" s="6"/>
      <c r="I111" s="19">
        <f t="shared" si="41"/>
        <v>0</v>
      </c>
      <c r="J111" s="7"/>
      <c r="K111" s="20">
        <v>0.03</v>
      </c>
      <c r="L111" s="62">
        <f t="shared" si="34"/>
        <v>0</v>
      </c>
      <c r="M111" s="4"/>
      <c r="N111" s="17">
        <f t="shared" si="42"/>
        <v>0</v>
      </c>
      <c r="O111" s="4"/>
      <c r="P111" s="64">
        <f t="shared" si="35"/>
        <v>0</v>
      </c>
      <c r="Q111" s="63">
        <f t="shared" si="36"/>
        <v>0</v>
      </c>
      <c r="R111" s="48">
        <f t="shared" si="37"/>
        <v>0</v>
      </c>
      <c r="S111" s="49">
        <f t="shared" si="38"/>
        <v>0</v>
      </c>
      <c r="T111" s="74">
        <f t="shared" si="39"/>
        <v>0</v>
      </c>
      <c r="U111" s="74">
        <f t="shared" si="40"/>
        <v>0</v>
      </c>
    </row>
    <row r="112" spans="1:21" ht="26.25" customHeight="1" x14ac:dyDescent="0.25">
      <c r="A112" s="60">
        <v>66</v>
      </c>
      <c r="B112" s="4"/>
      <c r="C112" s="76"/>
      <c r="D112" s="4"/>
      <c r="E112" s="4"/>
      <c r="F112" s="17">
        <f t="shared" si="33"/>
        <v>0</v>
      </c>
      <c r="G112" s="4"/>
      <c r="H112" s="6"/>
      <c r="I112" s="19">
        <f t="shared" si="41"/>
        <v>0</v>
      </c>
      <c r="J112" s="7"/>
      <c r="K112" s="20">
        <v>0.03</v>
      </c>
      <c r="L112" s="62">
        <f t="shared" si="34"/>
        <v>0</v>
      </c>
      <c r="M112" s="4"/>
      <c r="N112" s="17">
        <f t="shared" si="42"/>
        <v>0</v>
      </c>
      <c r="O112" s="4"/>
      <c r="P112" s="64">
        <f t="shared" si="35"/>
        <v>0</v>
      </c>
      <c r="Q112" s="63">
        <f t="shared" si="36"/>
        <v>0</v>
      </c>
      <c r="R112" s="48">
        <f t="shared" si="37"/>
        <v>0</v>
      </c>
      <c r="S112" s="49">
        <f t="shared" si="38"/>
        <v>0</v>
      </c>
      <c r="T112" s="74">
        <f t="shared" si="39"/>
        <v>0</v>
      </c>
      <c r="U112" s="74">
        <f t="shared" si="40"/>
        <v>0</v>
      </c>
    </row>
    <row r="113" spans="1:21" ht="26.25" customHeight="1" x14ac:dyDescent="0.25">
      <c r="A113" s="265" t="s">
        <v>99</v>
      </c>
      <c r="B113" s="265"/>
      <c r="C113" s="265"/>
      <c r="D113" s="266"/>
      <c r="E113" s="8"/>
      <c r="F113" s="18">
        <f>SUM(F90:F112)</f>
        <v>0</v>
      </c>
      <c r="G113" s="18">
        <f>SUM(G90:G112)</f>
        <v>0</v>
      </c>
      <c r="H113" s="8"/>
      <c r="I113" s="13"/>
      <c r="J113" s="8"/>
      <c r="K113" s="8"/>
      <c r="L113" s="14"/>
      <c r="M113" s="18">
        <f>SUM(M90:M112)</f>
        <v>0</v>
      </c>
      <c r="N113" s="18">
        <f>SUM(N90:N112)</f>
        <v>0</v>
      </c>
      <c r="O113" s="8"/>
      <c r="P113" s="8"/>
      <c r="Q113" s="8"/>
      <c r="R113" s="47">
        <f>SUMIF((B90:B112),"",(R90:R112))</f>
        <v>0</v>
      </c>
      <c r="S113" s="47">
        <f>SUMIF((B90:B112),"",(S90:S112))</f>
        <v>0</v>
      </c>
      <c r="T113" s="74">
        <f t="shared" ref="T113:U113" si="43">SUM(T90:T112)</f>
        <v>0</v>
      </c>
      <c r="U113" s="74">
        <f t="shared" si="43"/>
        <v>0</v>
      </c>
    </row>
    <row r="114" spans="1:21" x14ac:dyDescent="0.25">
      <c r="I114" s="21"/>
      <c r="L114" s="22"/>
      <c r="T114" s="183">
        <f>SUM(T90:T112)</f>
        <v>0</v>
      </c>
      <c r="U114" s="183">
        <f>SUM(U90:U112)</f>
        <v>0</v>
      </c>
    </row>
    <row r="115" spans="1:21" ht="35.25" customHeight="1" x14ac:dyDescent="0.25">
      <c r="L115" s="61" t="s">
        <v>100</v>
      </c>
      <c r="N115" s="23" t="s">
        <v>26</v>
      </c>
      <c r="P115" s="245" t="s">
        <v>27</v>
      </c>
      <c r="Q115" s="246"/>
      <c r="R115" s="247"/>
      <c r="S115" s="247"/>
    </row>
    <row r="116" spans="1:21" ht="22.5" customHeight="1" x14ac:dyDescent="0.25">
      <c r="I116" s="24"/>
      <c r="P116" s="248" t="s">
        <v>103</v>
      </c>
      <c r="Q116" s="248"/>
      <c r="R116" s="248"/>
      <c r="S116" s="248"/>
    </row>
    <row r="117" spans="1:21" ht="26.25" customHeight="1" x14ac:dyDescent="0.25">
      <c r="A117" s="2" t="s">
        <v>15</v>
      </c>
      <c r="B117" s="2"/>
      <c r="C117" s="2"/>
      <c r="H117" s="253" t="s">
        <v>119</v>
      </c>
      <c r="I117" s="82"/>
      <c r="J117" s="83" t="s">
        <v>18</v>
      </c>
      <c r="K117" s="243">
        <f>$K$1</f>
        <v>0</v>
      </c>
      <c r="L117" s="243"/>
      <c r="M117" s="243"/>
      <c r="N117" s="243"/>
      <c r="O117" s="243"/>
      <c r="P117" s="82"/>
      <c r="Q117" s="83" t="s">
        <v>21</v>
      </c>
      <c r="R117" s="243"/>
      <c r="S117" s="243"/>
    </row>
    <row r="118" spans="1:21" ht="18.75" x14ac:dyDescent="0.25">
      <c r="A118" s="2" t="s">
        <v>16</v>
      </c>
      <c r="B118" s="2"/>
      <c r="C118" s="2"/>
      <c r="H118" s="253"/>
      <c r="I118" s="82"/>
      <c r="J118" s="96" t="s">
        <v>132</v>
      </c>
      <c r="K118" s="243">
        <f>$K$2</f>
        <v>0</v>
      </c>
      <c r="L118" s="243"/>
      <c r="M118" s="243"/>
      <c r="N118" s="243"/>
      <c r="O118" s="243"/>
      <c r="P118" s="254" t="s">
        <v>162</v>
      </c>
      <c r="Q118" s="255"/>
      <c r="R118" s="255"/>
      <c r="S118" s="256"/>
    </row>
    <row r="119" spans="1:21" ht="33" customHeight="1" x14ac:dyDescent="0.25">
      <c r="A119" s="2" t="s">
        <v>17</v>
      </c>
      <c r="B119" s="2"/>
      <c r="C119" s="2"/>
      <c r="H119" s="253"/>
      <c r="I119" s="82"/>
      <c r="J119" s="83" t="s">
        <v>134</v>
      </c>
      <c r="K119" s="258">
        <f>$K$3</f>
        <v>0</v>
      </c>
      <c r="L119" s="259"/>
      <c r="M119" s="260"/>
      <c r="N119" s="97" t="s">
        <v>133</v>
      </c>
      <c r="O119" s="98">
        <f>$O$3</f>
        <v>0</v>
      </c>
      <c r="P119" s="242" t="s">
        <v>163</v>
      </c>
      <c r="Q119" s="242"/>
      <c r="R119" s="242"/>
      <c r="S119" s="242"/>
    </row>
    <row r="120" spans="1:21" ht="19.5" customHeight="1" x14ac:dyDescent="0.25">
      <c r="H120" s="253"/>
      <c r="I120" s="82"/>
      <c r="J120" s="83" t="s">
        <v>19</v>
      </c>
      <c r="K120" s="243">
        <f>$K$4</f>
        <v>0</v>
      </c>
      <c r="L120" s="243"/>
      <c r="M120" s="243"/>
      <c r="N120" s="243"/>
      <c r="O120" s="243"/>
      <c r="P120" s="82"/>
      <c r="Q120" s="83" t="s">
        <v>22</v>
      </c>
      <c r="R120" s="243">
        <f>$R$4</f>
        <v>0</v>
      </c>
      <c r="S120" s="243"/>
    </row>
    <row r="121" spans="1:21" ht="21" customHeight="1" x14ac:dyDescent="0.25">
      <c r="H121" s="253"/>
      <c r="I121" s="82"/>
      <c r="J121" s="83" t="s">
        <v>131</v>
      </c>
      <c r="K121" s="243">
        <f>$K$5</f>
        <v>0</v>
      </c>
      <c r="L121" s="243"/>
      <c r="M121" s="243"/>
      <c r="N121" s="243"/>
      <c r="O121" s="243"/>
      <c r="P121" s="257" t="s">
        <v>165</v>
      </c>
      <c r="Q121" s="257"/>
      <c r="R121" s="243">
        <f>$R$5</f>
        <v>0</v>
      </c>
      <c r="S121" s="243"/>
    </row>
    <row r="123" spans="1:21" ht="18.75" x14ac:dyDescent="0.25">
      <c r="A123" s="249" t="s">
        <v>264</v>
      </c>
      <c r="B123" s="249"/>
      <c r="C123" s="249"/>
      <c r="D123" s="249"/>
      <c r="E123" s="249"/>
      <c r="F123" s="249"/>
      <c r="G123" s="249"/>
      <c r="H123" s="249"/>
      <c r="I123" s="249"/>
      <c r="J123" s="249"/>
      <c r="K123" s="249"/>
      <c r="L123" s="249"/>
      <c r="M123" s="249"/>
      <c r="N123" s="249"/>
      <c r="O123" s="249"/>
      <c r="P123" s="249"/>
      <c r="Q123" s="249"/>
      <c r="R123" s="249"/>
      <c r="S123" s="249"/>
    </row>
    <row r="124" spans="1:21" ht="18.75" x14ac:dyDescent="0.25">
      <c r="A124" s="249" t="s">
        <v>265</v>
      </c>
      <c r="B124" s="249"/>
      <c r="C124" s="249"/>
      <c r="D124" s="249"/>
      <c r="E124" s="249"/>
      <c r="F124" s="249"/>
      <c r="G124" s="249"/>
      <c r="H124" s="249"/>
      <c r="I124" s="249"/>
      <c r="J124" s="249"/>
      <c r="K124" s="249"/>
      <c r="L124" s="249"/>
      <c r="M124" s="249"/>
      <c r="N124" s="249"/>
      <c r="O124" s="249"/>
      <c r="P124" s="249"/>
      <c r="Q124" s="249"/>
      <c r="R124" s="249"/>
      <c r="S124" s="249"/>
    </row>
    <row r="125" spans="1:21" ht="15.75" x14ac:dyDescent="0.25">
      <c r="A125" s="267" t="s">
        <v>121</v>
      </c>
      <c r="B125" s="267"/>
      <c r="C125" s="267"/>
      <c r="D125" s="267"/>
      <c r="E125" s="267"/>
      <c r="F125" s="267"/>
      <c r="G125" s="267"/>
      <c r="H125" s="267"/>
      <c r="I125" s="81"/>
      <c r="J125" s="81"/>
      <c r="K125" s="81"/>
      <c r="L125" s="81"/>
      <c r="M125" s="81"/>
      <c r="N125" s="81"/>
      <c r="O125" s="81"/>
      <c r="P125" s="81"/>
      <c r="Q125" s="81"/>
      <c r="R125" s="81"/>
      <c r="S125" s="81"/>
    </row>
    <row r="126" spans="1:21" ht="36" x14ac:dyDescent="0.25">
      <c r="A126" s="1"/>
      <c r="B126" s="1"/>
      <c r="C126" s="1"/>
      <c r="D126" s="1"/>
      <c r="E126" s="1"/>
      <c r="F126" s="1"/>
      <c r="G126" s="1"/>
      <c r="H126" s="1"/>
      <c r="I126" s="1"/>
      <c r="J126" s="93" t="s">
        <v>129</v>
      </c>
      <c r="K126" s="250" t="s">
        <v>130</v>
      </c>
      <c r="L126" s="250"/>
      <c r="M126" s="1"/>
      <c r="N126" s="1"/>
      <c r="O126" s="1"/>
      <c r="P126" s="93" t="s">
        <v>129</v>
      </c>
      <c r="Q126" s="94" t="s">
        <v>130</v>
      </c>
      <c r="R126" s="93" t="s">
        <v>129</v>
      </c>
      <c r="S126" s="94" t="s">
        <v>130</v>
      </c>
      <c r="T126" s="37"/>
      <c r="U126" s="37"/>
    </row>
    <row r="127" spans="1:21" ht="18.75" x14ac:dyDescent="0.25">
      <c r="A127" s="84" t="s">
        <v>4</v>
      </c>
      <c r="B127" s="84" t="s">
        <v>5</v>
      </c>
      <c r="C127" s="9" t="s">
        <v>6</v>
      </c>
      <c r="D127" s="9" t="s">
        <v>7</v>
      </c>
      <c r="E127" s="9" t="s">
        <v>8</v>
      </c>
      <c r="F127" s="84" t="s">
        <v>9</v>
      </c>
      <c r="G127" s="9" t="s">
        <v>10</v>
      </c>
      <c r="H127" s="9" t="s">
        <v>11</v>
      </c>
      <c r="I127" s="84" t="s">
        <v>12</v>
      </c>
      <c r="J127" s="25" t="s">
        <v>13</v>
      </c>
      <c r="K127" s="85" t="s">
        <v>14</v>
      </c>
      <c r="L127" s="85" t="s">
        <v>24</v>
      </c>
      <c r="M127" s="9" t="s">
        <v>25</v>
      </c>
      <c r="N127" s="9" t="s">
        <v>110</v>
      </c>
      <c r="O127" s="9" t="s">
        <v>111</v>
      </c>
      <c r="P127" s="88" t="s">
        <v>112</v>
      </c>
      <c r="Q127" s="85" t="s">
        <v>113</v>
      </c>
      <c r="R127" s="88" t="s">
        <v>114</v>
      </c>
      <c r="S127" s="85" t="s">
        <v>115</v>
      </c>
      <c r="T127" s="51" t="s">
        <v>116</v>
      </c>
      <c r="U127" s="51" t="s">
        <v>181</v>
      </c>
    </row>
    <row r="128" spans="1:21" ht="127.5" customHeight="1" x14ac:dyDescent="0.25">
      <c r="A128" s="86" t="s">
        <v>0</v>
      </c>
      <c r="B128" s="153" t="s">
        <v>238</v>
      </c>
      <c r="C128" s="44" t="s">
        <v>263</v>
      </c>
      <c r="D128" s="15" t="s">
        <v>1</v>
      </c>
      <c r="E128" s="15" t="s">
        <v>2</v>
      </c>
      <c r="F128" s="86" t="s">
        <v>182</v>
      </c>
      <c r="G128" s="15" t="s">
        <v>3</v>
      </c>
      <c r="H128" s="15" t="s">
        <v>23</v>
      </c>
      <c r="I128" s="86" t="s">
        <v>234</v>
      </c>
      <c r="J128" s="16" t="s">
        <v>267</v>
      </c>
      <c r="K128" s="87" t="s">
        <v>276</v>
      </c>
      <c r="L128" s="87" t="s">
        <v>183</v>
      </c>
      <c r="M128" s="15" t="s">
        <v>138</v>
      </c>
      <c r="N128" s="15" t="s">
        <v>136</v>
      </c>
      <c r="O128" s="15" t="s">
        <v>166</v>
      </c>
      <c r="P128" s="89" t="s">
        <v>184</v>
      </c>
      <c r="Q128" s="87" t="s">
        <v>185</v>
      </c>
      <c r="R128" s="251" t="s">
        <v>94</v>
      </c>
      <c r="S128" s="252"/>
      <c r="T128" s="90" t="s">
        <v>186</v>
      </c>
      <c r="U128" s="90" t="s">
        <v>187</v>
      </c>
    </row>
    <row r="129" spans="1:21" ht="26.25" customHeight="1" x14ac:dyDescent="0.25">
      <c r="A129" s="60">
        <v>67</v>
      </c>
      <c r="B129" s="4"/>
      <c r="C129" s="76"/>
      <c r="D129" s="5"/>
      <c r="E129" s="5"/>
      <c r="F129" s="17">
        <f t="shared" ref="F129:F151" si="44">E129-D129</f>
        <v>0</v>
      </c>
      <c r="G129" s="4"/>
      <c r="H129" s="6"/>
      <c r="I129" s="19">
        <f>IFERROR((H129/F129)/G129,0)</f>
        <v>0</v>
      </c>
      <c r="J129" s="7"/>
      <c r="K129" s="20">
        <v>0.03</v>
      </c>
      <c r="L129" s="62">
        <f t="shared" ref="L129:L151" si="45">IF(ISBLANK(J129),((I129*3)/100),"")</f>
        <v>0</v>
      </c>
      <c r="M129" s="4"/>
      <c r="N129" s="17">
        <f>G129-M129</f>
        <v>0</v>
      </c>
      <c r="O129" s="4"/>
      <c r="P129" s="64">
        <f t="shared" ref="P129:P151" si="46">J129*M129*F129</f>
        <v>0</v>
      </c>
      <c r="Q129" s="63">
        <f t="shared" ref="Q129:Q151" si="47">IF(ISBLANK(J129),IF(L129&lt;=0.8,L129*M129*F129,IF(L129&gt;0.8,0.8*M129*F129,"")),"")</f>
        <v>0</v>
      </c>
      <c r="R129" s="48">
        <f t="shared" ref="R129:R151" si="48">((P129*10)/100)+P129</f>
        <v>0</v>
      </c>
      <c r="S129" s="49">
        <f t="shared" ref="S129:S151" si="49">IF(ISBLANK(J129),(((Q129*10)/100)+Q129),"")</f>
        <v>0</v>
      </c>
      <c r="T129" s="74">
        <f t="shared" ref="T129:T151" si="50">F129*M129</f>
        <v>0</v>
      </c>
      <c r="U129" s="74">
        <f t="shared" ref="U129:U151" si="51">F129*N129</f>
        <v>0</v>
      </c>
    </row>
    <row r="130" spans="1:21" ht="26.25" customHeight="1" x14ac:dyDescent="0.25">
      <c r="A130" s="60">
        <v>68</v>
      </c>
      <c r="B130" s="4"/>
      <c r="C130" s="76"/>
      <c r="D130" s="5"/>
      <c r="E130" s="5"/>
      <c r="F130" s="17">
        <f t="shared" si="44"/>
        <v>0</v>
      </c>
      <c r="G130" s="4"/>
      <c r="H130" s="6"/>
      <c r="I130" s="19">
        <f t="shared" ref="I130:I151" si="52">IFERROR((H130/F130)/G130,0)</f>
        <v>0</v>
      </c>
      <c r="J130" s="7"/>
      <c r="K130" s="20">
        <v>0.03</v>
      </c>
      <c r="L130" s="62">
        <f t="shared" si="45"/>
        <v>0</v>
      </c>
      <c r="M130" s="4"/>
      <c r="N130" s="17">
        <f t="shared" ref="N130:N151" si="53">G130-M130</f>
        <v>0</v>
      </c>
      <c r="O130" s="4"/>
      <c r="P130" s="64">
        <f t="shared" si="46"/>
        <v>0</v>
      </c>
      <c r="Q130" s="63">
        <f t="shared" si="47"/>
        <v>0</v>
      </c>
      <c r="R130" s="48">
        <f t="shared" si="48"/>
        <v>0</v>
      </c>
      <c r="S130" s="49">
        <f t="shared" si="49"/>
        <v>0</v>
      </c>
      <c r="T130" s="74">
        <f t="shared" si="50"/>
        <v>0</v>
      </c>
      <c r="U130" s="74">
        <f t="shared" si="51"/>
        <v>0</v>
      </c>
    </row>
    <row r="131" spans="1:21" ht="26.25" customHeight="1" x14ac:dyDescent="0.25">
      <c r="A131" s="60">
        <v>69</v>
      </c>
      <c r="B131" s="4"/>
      <c r="C131" s="76"/>
      <c r="D131" s="4"/>
      <c r="E131" s="4"/>
      <c r="F131" s="17">
        <f t="shared" si="44"/>
        <v>0</v>
      </c>
      <c r="G131" s="4"/>
      <c r="H131" s="6"/>
      <c r="I131" s="19">
        <f t="shared" si="52"/>
        <v>0</v>
      </c>
      <c r="J131" s="7"/>
      <c r="K131" s="20">
        <v>0.03</v>
      </c>
      <c r="L131" s="62">
        <f t="shared" si="45"/>
        <v>0</v>
      </c>
      <c r="M131" s="4"/>
      <c r="N131" s="17">
        <f t="shared" si="53"/>
        <v>0</v>
      </c>
      <c r="O131" s="4"/>
      <c r="P131" s="64">
        <f t="shared" si="46"/>
        <v>0</v>
      </c>
      <c r="Q131" s="63">
        <f t="shared" si="47"/>
        <v>0</v>
      </c>
      <c r="R131" s="48">
        <f t="shared" si="48"/>
        <v>0</v>
      </c>
      <c r="S131" s="49">
        <f t="shared" si="49"/>
        <v>0</v>
      </c>
      <c r="T131" s="74">
        <f t="shared" si="50"/>
        <v>0</v>
      </c>
      <c r="U131" s="74">
        <f t="shared" si="51"/>
        <v>0</v>
      </c>
    </row>
    <row r="132" spans="1:21" ht="26.25" customHeight="1" x14ac:dyDescent="0.25">
      <c r="A132" s="60">
        <v>70</v>
      </c>
      <c r="B132" s="4"/>
      <c r="C132" s="76"/>
      <c r="D132" s="4"/>
      <c r="E132" s="4"/>
      <c r="F132" s="17">
        <f t="shared" si="44"/>
        <v>0</v>
      </c>
      <c r="G132" s="4"/>
      <c r="H132" s="6"/>
      <c r="I132" s="19">
        <f t="shared" si="52"/>
        <v>0</v>
      </c>
      <c r="J132" s="7"/>
      <c r="K132" s="20">
        <v>0.03</v>
      </c>
      <c r="L132" s="62">
        <f t="shared" si="45"/>
        <v>0</v>
      </c>
      <c r="M132" s="4"/>
      <c r="N132" s="17">
        <f t="shared" si="53"/>
        <v>0</v>
      </c>
      <c r="O132" s="4"/>
      <c r="P132" s="64">
        <f t="shared" si="46"/>
        <v>0</v>
      </c>
      <c r="Q132" s="63">
        <f t="shared" si="47"/>
        <v>0</v>
      </c>
      <c r="R132" s="48">
        <f t="shared" si="48"/>
        <v>0</v>
      </c>
      <c r="S132" s="49">
        <f t="shared" si="49"/>
        <v>0</v>
      </c>
      <c r="T132" s="74">
        <f t="shared" si="50"/>
        <v>0</v>
      </c>
      <c r="U132" s="74">
        <f t="shared" si="51"/>
        <v>0</v>
      </c>
    </row>
    <row r="133" spans="1:21" ht="26.25" customHeight="1" x14ac:dyDescent="0.25">
      <c r="A133" s="60">
        <v>71</v>
      </c>
      <c r="B133" s="4"/>
      <c r="C133" s="76"/>
      <c r="D133" s="4"/>
      <c r="E133" s="4"/>
      <c r="F133" s="17">
        <f t="shared" si="44"/>
        <v>0</v>
      </c>
      <c r="G133" s="4"/>
      <c r="H133" s="6"/>
      <c r="I133" s="19">
        <f t="shared" si="52"/>
        <v>0</v>
      </c>
      <c r="J133" s="7"/>
      <c r="K133" s="20">
        <v>0.03</v>
      </c>
      <c r="L133" s="62">
        <f t="shared" si="45"/>
        <v>0</v>
      </c>
      <c r="M133" s="4"/>
      <c r="N133" s="17">
        <f t="shared" si="53"/>
        <v>0</v>
      </c>
      <c r="O133" s="4"/>
      <c r="P133" s="64">
        <f t="shared" si="46"/>
        <v>0</v>
      </c>
      <c r="Q133" s="63">
        <f t="shared" si="47"/>
        <v>0</v>
      </c>
      <c r="R133" s="48">
        <f t="shared" si="48"/>
        <v>0</v>
      </c>
      <c r="S133" s="49">
        <f t="shared" si="49"/>
        <v>0</v>
      </c>
      <c r="T133" s="74">
        <f t="shared" si="50"/>
        <v>0</v>
      </c>
      <c r="U133" s="74">
        <f t="shared" si="51"/>
        <v>0</v>
      </c>
    </row>
    <row r="134" spans="1:21" ht="26.25" customHeight="1" x14ac:dyDescent="0.25">
      <c r="A134" s="60">
        <v>72</v>
      </c>
      <c r="B134" s="4"/>
      <c r="C134" s="76"/>
      <c r="D134" s="4"/>
      <c r="E134" s="4"/>
      <c r="F134" s="17">
        <f t="shared" si="44"/>
        <v>0</v>
      </c>
      <c r="G134" s="4"/>
      <c r="H134" s="6"/>
      <c r="I134" s="19">
        <f t="shared" si="52"/>
        <v>0</v>
      </c>
      <c r="J134" s="7"/>
      <c r="K134" s="20">
        <v>0.03</v>
      </c>
      <c r="L134" s="62">
        <f t="shared" si="45"/>
        <v>0</v>
      </c>
      <c r="M134" s="4"/>
      <c r="N134" s="17">
        <f t="shared" si="53"/>
        <v>0</v>
      </c>
      <c r="O134" s="4"/>
      <c r="P134" s="64">
        <f t="shared" si="46"/>
        <v>0</v>
      </c>
      <c r="Q134" s="63">
        <f t="shared" si="47"/>
        <v>0</v>
      </c>
      <c r="R134" s="48">
        <f t="shared" si="48"/>
        <v>0</v>
      </c>
      <c r="S134" s="49">
        <f t="shared" si="49"/>
        <v>0</v>
      </c>
      <c r="T134" s="74">
        <f t="shared" si="50"/>
        <v>0</v>
      </c>
      <c r="U134" s="74">
        <f t="shared" si="51"/>
        <v>0</v>
      </c>
    </row>
    <row r="135" spans="1:21" ht="26.25" customHeight="1" x14ac:dyDescent="0.25">
      <c r="A135" s="60">
        <v>73</v>
      </c>
      <c r="B135" s="4"/>
      <c r="C135" s="76"/>
      <c r="D135" s="4"/>
      <c r="E135" s="4"/>
      <c r="F135" s="17">
        <f t="shared" si="44"/>
        <v>0</v>
      </c>
      <c r="G135" s="4"/>
      <c r="H135" s="6"/>
      <c r="I135" s="19">
        <f t="shared" si="52"/>
        <v>0</v>
      </c>
      <c r="J135" s="7"/>
      <c r="K135" s="20">
        <v>0.03</v>
      </c>
      <c r="L135" s="62">
        <f t="shared" si="45"/>
        <v>0</v>
      </c>
      <c r="M135" s="4"/>
      <c r="N135" s="17">
        <f t="shared" si="53"/>
        <v>0</v>
      </c>
      <c r="O135" s="4"/>
      <c r="P135" s="64">
        <f t="shared" si="46"/>
        <v>0</v>
      </c>
      <c r="Q135" s="63">
        <f t="shared" si="47"/>
        <v>0</v>
      </c>
      <c r="R135" s="48">
        <f t="shared" si="48"/>
        <v>0</v>
      </c>
      <c r="S135" s="49">
        <f t="shared" si="49"/>
        <v>0</v>
      </c>
      <c r="T135" s="74">
        <f t="shared" si="50"/>
        <v>0</v>
      </c>
      <c r="U135" s="74">
        <f t="shared" si="51"/>
        <v>0</v>
      </c>
    </row>
    <row r="136" spans="1:21" ht="26.25" customHeight="1" x14ac:dyDescent="0.25">
      <c r="A136" s="60">
        <v>74</v>
      </c>
      <c r="B136" s="4"/>
      <c r="C136" s="76"/>
      <c r="D136" s="4"/>
      <c r="E136" s="4"/>
      <c r="F136" s="17">
        <f t="shared" si="44"/>
        <v>0</v>
      </c>
      <c r="G136" s="4"/>
      <c r="H136" s="6"/>
      <c r="I136" s="19">
        <f t="shared" si="52"/>
        <v>0</v>
      </c>
      <c r="J136" s="7"/>
      <c r="K136" s="20">
        <v>0.03</v>
      </c>
      <c r="L136" s="62">
        <f t="shared" si="45"/>
        <v>0</v>
      </c>
      <c r="M136" s="4"/>
      <c r="N136" s="17">
        <f t="shared" si="53"/>
        <v>0</v>
      </c>
      <c r="O136" s="4"/>
      <c r="P136" s="64">
        <f t="shared" si="46"/>
        <v>0</v>
      </c>
      <c r="Q136" s="63">
        <f t="shared" si="47"/>
        <v>0</v>
      </c>
      <c r="R136" s="48">
        <f t="shared" si="48"/>
        <v>0</v>
      </c>
      <c r="S136" s="49">
        <f t="shared" si="49"/>
        <v>0</v>
      </c>
      <c r="T136" s="74">
        <f t="shared" si="50"/>
        <v>0</v>
      </c>
      <c r="U136" s="74">
        <f t="shared" si="51"/>
        <v>0</v>
      </c>
    </row>
    <row r="137" spans="1:21" ht="26.25" customHeight="1" x14ac:dyDescent="0.25">
      <c r="A137" s="60">
        <v>75</v>
      </c>
      <c r="B137" s="4"/>
      <c r="C137" s="76"/>
      <c r="D137" s="4"/>
      <c r="E137" s="4"/>
      <c r="F137" s="17">
        <f t="shared" si="44"/>
        <v>0</v>
      </c>
      <c r="G137" s="4"/>
      <c r="H137" s="6"/>
      <c r="I137" s="19">
        <f t="shared" si="52"/>
        <v>0</v>
      </c>
      <c r="J137" s="7"/>
      <c r="K137" s="20">
        <v>0.03</v>
      </c>
      <c r="L137" s="62">
        <f t="shared" si="45"/>
        <v>0</v>
      </c>
      <c r="M137" s="4"/>
      <c r="N137" s="17">
        <f t="shared" si="53"/>
        <v>0</v>
      </c>
      <c r="O137" s="4"/>
      <c r="P137" s="64">
        <f t="shared" si="46"/>
        <v>0</v>
      </c>
      <c r="Q137" s="63">
        <f t="shared" si="47"/>
        <v>0</v>
      </c>
      <c r="R137" s="48">
        <f t="shared" si="48"/>
        <v>0</v>
      </c>
      <c r="S137" s="49">
        <f t="shared" si="49"/>
        <v>0</v>
      </c>
      <c r="T137" s="74">
        <f t="shared" si="50"/>
        <v>0</v>
      </c>
      <c r="U137" s="74">
        <f t="shared" si="51"/>
        <v>0</v>
      </c>
    </row>
    <row r="138" spans="1:21" ht="26.25" customHeight="1" x14ac:dyDescent="0.25">
      <c r="A138" s="60">
        <v>76</v>
      </c>
      <c r="B138" s="4"/>
      <c r="C138" s="76"/>
      <c r="D138" s="4"/>
      <c r="E138" s="4"/>
      <c r="F138" s="17">
        <f t="shared" si="44"/>
        <v>0</v>
      </c>
      <c r="G138" s="4"/>
      <c r="H138" s="6"/>
      <c r="I138" s="19">
        <f t="shared" si="52"/>
        <v>0</v>
      </c>
      <c r="J138" s="7"/>
      <c r="K138" s="20">
        <v>0.03</v>
      </c>
      <c r="L138" s="62">
        <f t="shared" si="45"/>
        <v>0</v>
      </c>
      <c r="M138" s="4"/>
      <c r="N138" s="17">
        <f t="shared" si="53"/>
        <v>0</v>
      </c>
      <c r="O138" s="4"/>
      <c r="P138" s="64">
        <f t="shared" si="46"/>
        <v>0</v>
      </c>
      <c r="Q138" s="63">
        <f t="shared" si="47"/>
        <v>0</v>
      </c>
      <c r="R138" s="48">
        <f t="shared" si="48"/>
        <v>0</v>
      </c>
      <c r="S138" s="49">
        <f t="shared" si="49"/>
        <v>0</v>
      </c>
      <c r="T138" s="74">
        <f t="shared" si="50"/>
        <v>0</v>
      </c>
      <c r="U138" s="74">
        <f t="shared" si="51"/>
        <v>0</v>
      </c>
    </row>
    <row r="139" spans="1:21" ht="26.25" customHeight="1" x14ac:dyDescent="0.25">
      <c r="A139" s="60">
        <v>77</v>
      </c>
      <c r="B139" s="4"/>
      <c r="C139" s="76"/>
      <c r="D139" s="4"/>
      <c r="E139" s="4"/>
      <c r="F139" s="17">
        <f t="shared" si="44"/>
        <v>0</v>
      </c>
      <c r="G139" s="4"/>
      <c r="H139" s="6"/>
      <c r="I139" s="19">
        <f t="shared" si="52"/>
        <v>0</v>
      </c>
      <c r="J139" s="7"/>
      <c r="K139" s="20">
        <v>0.03</v>
      </c>
      <c r="L139" s="62">
        <f t="shared" si="45"/>
        <v>0</v>
      </c>
      <c r="M139" s="4"/>
      <c r="N139" s="17">
        <f t="shared" si="53"/>
        <v>0</v>
      </c>
      <c r="O139" s="4"/>
      <c r="P139" s="64">
        <f t="shared" si="46"/>
        <v>0</v>
      </c>
      <c r="Q139" s="63">
        <f t="shared" si="47"/>
        <v>0</v>
      </c>
      <c r="R139" s="48">
        <f t="shared" si="48"/>
        <v>0</v>
      </c>
      <c r="S139" s="49">
        <f t="shared" si="49"/>
        <v>0</v>
      </c>
      <c r="T139" s="74">
        <f t="shared" si="50"/>
        <v>0</v>
      </c>
      <c r="U139" s="74">
        <f t="shared" si="51"/>
        <v>0</v>
      </c>
    </row>
    <row r="140" spans="1:21" ht="26.25" customHeight="1" x14ac:dyDescent="0.25">
      <c r="A140" s="60">
        <v>78</v>
      </c>
      <c r="B140" s="4"/>
      <c r="C140" s="76"/>
      <c r="D140" s="4"/>
      <c r="E140" s="4"/>
      <c r="F140" s="17">
        <f t="shared" si="44"/>
        <v>0</v>
      </c>
      <c r="G140" s="4"/>
      <c r="H140" s="6"/>
      <c r="I140" s="19">
        <f t="shared" si="52"/>
        <v>0</v>
      </c>
      <c r="J140" s="7"/>
      <c r="K140" s="20">
        <v>0.03</v>
      </c>
      <c r="L140" s="62">
        <f t="shared" si="45"/>
        <v>0</v>
      </c>
      <c r="M140" s="4"/>
      <c r="N140" s="17">
        <f t="shared" si="53"/>
        <v>0</v>
      </c>
      <c r="O140" s="4"/>
      <c r="P140" s="64">
        <f t="shared" si="46"/>
        <v>0</v>
      </c>
      <c r="Q140" s="63">
        <f t="shared" si="47"/>
        <v>0</v>
      </c>
      <c r="R140" s="48">
        <f t="shared" si="48"/>
        <v>0</v>
      </c>
      <c r="S140" s="49">
        <f t="shared" si="49"/>
        <v>0</v>
      </c>
      <c r="T140" s="74">
        <f t="shared" si="50"/>
        <v>0</v>
      </c>
      <c r="U140" s="74">
        <f t="shared" si="51"/>
        <v>0</v>
      </c>
    </row>
    <row r="141" spans="1:21" ht="26.25" customHeight="1" x14ac:dyDescent="0.25">
      <c r="A141" s="60">
        <v>79</v>
      </c>
      <c r="B141" s="4"/>
      <c r="C141" s="76"/>
      <c r="D141" s="4"/>
      <c r="E141" s="4"/>
      <c r="F141" s="17">
        <f t="shared" si="44"/>
        <v>0</v>
      </c>
      <c r="G141" s="4"/>
      <c r="H141" s="6"/>
      <c r="I141" s="19">
        <f t="shared" si="52"/>
        <v>0</v>
      </c>
      <c r="J141" s="7"/>
      <c r="K141" s="20">
        <v>0.03</v>
      </c>
      <c r="L141" s="62">
        <f t="shared" si="45"/>
        <v>0</v>
      </c>
      <c r="M141" s="4"/>
      <c r="N141" s="17">
        <f t="shared" si="53"/>
        <v>0</v>
      </c>
      <c r="O141" s="4"/>
      <c r="P141" s="64">
        <f t="shared" si="46"/>
        <v>0</v>
      </c>
      <c r="Q141" s="63">
        <f t="shared" si="47"/>
        <v>0</v>
      </c>
      <c r="R141" s="48">
        <f t="shared" si="48"/>
        <v>0</v>
      </c>
      <c r="S141" s="49">
        <f t="shared" si="49"/>
        <v>0</v>
      </c>
      <c r="T141" s="74">
        <f t="shared" si="50"/>
        <v>0</v>
      </c>
      <c r="U141" s="74">
        <f t="shared" si="51"/>
        <v>0</v>
      </c>
    </row>
    <row r="142" spans="1:21" ht="26.25" customHeight="1" x14ac:dyDescent="0.25">
      <c r="A142" s="60">
        <v>80</v>
      </c>
      <c r="B142" s="4"/>
      <c r="C142" s="76"/>
      <c r="D142" s="4"/>
      <c r="E142" s="4"/>
      <c r="F142" s="17">
        <f t="shared" si="44"/>
        <v>0</v>
      </c>
      <c r="G142" s="4"/>
      <c r="H142" s="6"/>
      <c r="I142" s="19">
        <f t="shared" si="52"/>
        <v>0</v>
      </c>
      <c r="J142" s="7"/>
      <c r="K142" s="20">
        <v>0.03</v>
      </c>
      <c r="L142" s="62">
        <f t="shared" si="45"/>
        <v>0</v>
      </c>
      <c r="M142" s="4"/>
      <c r="N142" s="17">
        <f t="shared" si="53"/>
        <v>0</v>
      </c>
      <c r="O142" s="4"/>
      <c r="P142" s="64">
        <f t="shared" si="46"/>
        <v>0</v>
      </c>
      <c r="Q142" s="63">
        <f t="shared" si="47"/>
        <v>0</v>
      </c>
      <c r="R142" s="48">
        <f t="shared" si="48"/>
        <v>0</v>
      </c>
      <c r="S142" s="49">
        <f t="shared" si="49"/>
        <v>0</v>
      </c>
      <c r="T142" s="74">
        <f t="shared" si="50"/>
        <v>0</v>
      </c>
      <c r="U142" s="74">
        <f t="shared" si="51"/>
        <v>0</v>
      </c>
    </row>
    <row r="143" spans="1:21" ht="26.25" customHeight="1" x14ac:dyDescent="0.25">
      <c r="A143" s="60">
        <v>81</v>
      </c>
      <c r="B143" s="4"/>
      <c r="C143" s="76"/>
      <c r="D143" s="4"/>
      <c r="E143" s="4"/>
      <c r="F143" s="17">
        <f t="shared" si="44"/>
        <v>0</v>
      </c>
      <c r="G143" s="4"/>
      <c r="H143" s="6"/>
      <c r="I143" s="19">
        <f t="shared" si="52"/>
        <v>0</v>
      </c>
      <c r="J143" s="7"/>
      <c r="K143" s="20">
        <v>0.03</v>
      </c>
      <c r="L143" s="62">
        <f t="shared" si="45"/>
        <v>0</v>
      </c>
      <c r="M143" s="4"/>
      <c r="N143" s="17">
        <f t="shared" si="53"/>
        <v>0</v>
      </c>
      <c r="O143" s="4"/>
      <c r="P143" s="64">
        <f t="shared" si="46"/>
        <v>0</v>
      </c>
      <c r="Q143" s="63">
        <f t="shared" si="47"/>
        <v>0</v>
      </c>
      <c r="R143" s="48">
        <f t="shared" si="48"/>
        <v>0</v>
      </c>
      <c r="S143" s="49">
        <f t="shared" si="49"/>
        <v>0</v>
      </c>
      <c r="T143" s="74">
        <f t="shared" si="50"/>
        <v>0</v>
      </c>
      <c r="U143" s="74">
        <f t="shared" si="51"/>
        <v>0</v>
      </c>
    </row>
    <row r="144" spans="1:21" ht="26.25" customHeight="1" x14ac:dyDescent="0.25">
      <c r="A144" s="60">
        <v>82</v>
      </c>
      <c r="B144" s="4"/>
      <c r="C144" s="76"/>
      <c r="D144" s="4"/>
      <c r="E144" s="4"/>
      <c r="F144" s="17">
        <f t="shared" si="44"/>
        <v>0</v>
      </c>
      <c r="G144" s="4"/>
      <c r="H144" s="6"/>
      <c r="I144" s="19">
        <f t="shared" si="52"/>
        <v>0</v>
      </c>
      <c r="J144" s="7"/>
      <c r="K144" s="20">
        <v>0.03</v>
      </c>
      <c r="L144" s="62">
        <f t="shared" si="45"/>
        <v>0</v>
      </c>
      <c r="M144" s="4"/>
      <c r="N144" s="17">
        <f t="shared" si="53"/>
        <v>0</v>
      </c>
      <c r="O144" s="4"/>
      <c r="P144" s="64">
        <f t="shared" si="46"/>
        <v>0</v>
      </c>
      <c r="Q144" s="63">
        <f t="shared" si="47"/>
        <v>0</v>
      </c>
      <c r="R144" s="48">
        <f t="shared" si="48"/>
        <v>0</v>
      </c>
      <c r="S144" s="49">
        <f t="shared" si="49"/>
        <v>0</v>
      </c>
      <c r="T144" s="74">
        <f t="shared" si="50"/>
        <v>0</v>
      </c>
      <c r="U144" s="74">
        <f t="shared" si="51"/>
        <v>0</v>
      </c>
    </row>
    <row r="145" spans="1:21" ht="26.25" customHeight="1" x14ac:dyDescent="0.25">
      <c r="A145" s="60">
        <v>83</v>
      </c>
      <c r="B145" s="4"/>
      <c r="C145" s="76"/>
      <c r="D145" s="4"/>
      <c r="E145" s="4"/>
      <c r="F145" s="17">
        <f t="shared" si="44"/>
        <v>0</v>
      </c>
      <c r="G145" s="4"/>
      <c r="H145" s="6"/>
      <c r="I145" s="19">
        <f t="shared" si="52"/>
        <v>0</v>
      </c>
      <c r="J145" s="7"/>
      <c r="K145" s="20">
        <v>0.03</v>
      </c>
      <c r="L145" s="62">
        <f t="shared" si="45"/>
        <v>0</v>
      </c>
      <c r="M145" s="4"/>
      <c r="N145" s="17">
        <f t="shared" si="53"/>
        <v>0</v>
      </c>
      <c r="O145" s="4"/>
      <c r="P145" s="64">
        <f t="shared" si="46"/>
        <v>0</v>
      </c>
      <c r="Q145" s="63">
        <f t="shared" si="47"/>
        <v>0</v>
      </c>
      <c r="R145" s="48">
        <f t="shared" si="48"/>
        <v>0</v>
      </c>
      <c r="S145" s="49">
        <f t="shared" si="49"/>
        <v>0</v>
      </c>
      <c r="T145" s="74">
        <f t="shared" si="50"/>
        <v>0</v>
      </c>
      <c r="U145" s="74">
        <f t="shared" si="51"/>
        <v>0</v>
      </c>
    </row>
    <row r="146" spans="1:21" ht="26.25" customHeight="1" x14ac:dyDescent="0.25">
      <c r="A146" s="60">
        <v>84</v>
      </c>
      <c r="B146" s="4"/>
      <c r="C146" s="76"/>
      <c r="D146" s="4"/>
      <c r="E146" s="4"/>
      <c r="F146" s="17">
        <f t="shared" si="44"/>
        <v>0</v>
      </c>
      <c r="G146" s="4"/>
      <c r="H146" s="6"/>
      <c r="I146" s="19">
        <f t="shared" si="52"/>
        <v>0</v>
      </c>
      <c r="J146" s="7"/>
      <c r="K146" s="20">
        <v>0.03</v>
      </c>
      <c r="L146" s="62">
        <f t="shared" si="45"/>
        <v>0</v>
      </c>
      <c r="M146" s="4"/>
      <c r="N146" s="17">
        <f t="shared" si="53"/>
        <v>0</v>
      </c>
      <c r="O146" s="4"/>
      <c r="P146" s="64">
        <f t="shared" si="46"/>
        <v>0</v>
      </c>
      <c r="Q146" s="63">
        <f t="shared" si="47"/>
        <v>0</v>
      </c>
      <c r="R146" s="48">
        <f t="shared" si="48"/>
        <v>0</v>
      </c>
      <c r="S146" s="49">
        <f t="shared" si="49"/>
        <v>0</v>
      </c>
      <c r="T146" s="74">
        <f t="shared" si="50"/>
        <v>0</v>
      </c>
      <c r="U146" s="74">
        <f t="shared" si="51"/>
        <v>0</v>
      </c>
    </row>
    <row r="147" spans="1:21" ht="26.25" customHeight="1" x14ac:dyDescent="0.25">
      <c r="A147" s="60">
        <v>85</v>
      </c>
      <c r="B147" s="4"/>
      <c r="C147" s="76"/>
      <c r="D147" s="4"/>
      <c r="E147" s="4"/>
      <c r="F147" s="17">
        <f t="shared" si="44"/>
        <v>0</v>
      </c>
      <c r="G147" s="4"/>
      <c r="H147" s="6"/>
      <c r="I147" s="19">
        <f t="shared" si="52"/>
        <v>0</v>
      </c>
      <c r="J147" s="7"/>
      <c r="K147" s="20">
        <v>0.03</v>
      </c>
      <c r="L147" s="62">
        <f t="shared" si="45"/>
        <v>0</v>
      </c>
      <c r="M147" s="4"/>
      <c r="N147" s="17">
        <f t="shared" si="53"/>
        <v>0</v>
      </c>
      <c r="O147" s="4"/>
      <c r="P147" s="64">
        <f t="shared" si="46"/>
        <v>0</v>
      </c>
      <c r="Q147" s="63">
        <f t="shared" si="47"/>
        <v>0</v>
      </c>
      <c r="R147" s="48">
        <f t="shared" si="48"/>
        <v>0</v>
      </c>
      <c r="S147" s="49">
        <f t="shared" si="49"/>
        <v>0</v>
      </c>
      <c r="T147" s="74">
        <f t="shared" si="50"/>
        <v>0</v>
      </c>
      <c r="U147" s="74">
        <f t="shared" si="51"/>
        <v>0</v>
      </c>
    </row>
    <row r="148" spans="1:21" ht="26.25" customHeight="1" x14ac:dyDescent="0.25">
      <c r="A148" s="60">
        <v>86</v>
      </c>
      <c r="B148" s="4"/>
      <c r="C148" s="76"/>
      <c r="D148" s="4"/>
      <c r="E148" s="4"/>
      <c r="F148" s="17">
        <f t="shared" si="44"/>
        <v>0</v>
      </c>
      <c r="G148" s="4"/>
      <c r="H148" s="6"/>
      <c r="I148" s="19">
        <f t="shared" si="52"/>
        <v>0</v>
      </c>
      <c r="J148" s="7"/>
      <c r="K148" s="20">
        <v>0.03</v>
      </c>
      <c r="L148" s="62">
        <f t="shared" si="45"/>
        <v>0</v>
      </c>
      <c r="M148" s="4"/>
      <c r="N148" s="17">
        <f t="shared" si="53"/>
        <v>0</v>
      </c>
      <c r="O148" s="4"/>
      <c r="P148" s="64">
        <f t="shared" si="46"/>
        <v>0</v>
      </c>
      <c r="Q148" s="63">
        <f t="shared" si="47"/>
        <v>0</v>
      </c>
      <c r="R148" s="48">
        <f t="shared" si="48"/>
        <v>0</v>
      </c>
      <c r="S148" s="49">
        <f t="shared" si="49"/>
        <v>0</v>
      </c>
      <c r="T148" s="74">
        <f t="shared" si="50"/>
        <v>0</v>
      </c>
      <c r="U148" s="74">
        <f t="shared" si="51"/>
        <v>0</v>
      </c>
    </row>
    <row r="149" spans="1:21" ht="26.25" customHeight="1" x14ac:dyDescent="0.25">
      <c r="A149" s="60">
        <v>87</v>
      </c>
      <c r="B149" s="4"/>
      <c r="C149" s="76"/>
      <c r="D149" s="4"/>
      <c r="E149" s="4"/>
      <c r="F149" s="17">
        <f t="shared" si="44"/>
        <v>0</v>
      </c>
      <c r="G149" s="4"/>
      <c r="H149" s="6"/>
      <c r="I149" s="19">
        <f t="shared" si="52"/>
        <v>0</v>
      </c>
      <c r="J149" s="7"/>
      <c r="K149" s="20">
        <v>0.03</v>
      </c>
      <c r="L149" s="62">
        <f t="shared" si="45"/>
        <v>0</v>
      </c>
      <c r="M149" s="4"/>
      <c r="N149" s="17">
        <f t="shared" si="53"/>
        <v>0</v>
      </c>
      <c r="O149" s="4"/>
      <c r="P149" s="64">
        <f t="shared" si="46"/>
        <v>0</v>
      </c>
      <c r="Q149" s="63">
        <f t="shared" si="47"/>
        <v>0</v>
      </c>
      <c r="R149" s="48">
        <f t="shared" si="48"/>
        <v>0</v>
      </c>
      <c r="S149" s="49">
        <f t="shared" si="49"/>
        <v>0</v>
      </c>
      <c r="T149" s="74">
        <f t="shared" si="50"/>
        <v>0</v>
      </c>
      <c r="U149" s="74">
        <f t="shared" si="51"/>
        <v>0</v>
      </c>
    </row>
    <row r="150" spans="1:21" ht="26.25" customHeight="1" x14ac:dyDescent="0.25">
      <c r="A150" s="60">
        <v>88</v>
      </c>
      <c r="B150" s="4"/>
      <c r="C150" s="76"/>
      <c r="D150" s="4"/>
      <c r="E150" s="4"/>
      <c r="F150" s="17">
        <f t="shared" si="44"/>
        <v>0</v>
      </c>
      <c r="G150" s="4"/>
      <c r="H150" s="6"/>
      <c r="I150" s="19">
        <f t="shared" si="52"/>
        <v>0</v>
      </c>
      <c r="J150" s="7"/>
      <c r="K150" s="20">
        <v>0.03</v>
      </c>
      <c r="L150" s="62">
        <f t="shared" si="45"/>
        <v>0</v>
      </c>
      <c r="M150" s="4"/>
      <c r="N150" s="17">
        <f t="shared" si="53"/>
        <v>0</v>
      </c>
      <c r="O150" s="4"/>
      <c r="P150" s="64">
        <f t="shared" si="46"/>
        <v>0</v>
      </c>
      <c r="Q150" s="63">
        <f t="shared" si="47"/>
        <v>0</v>
      </c>
      <c r="R150" s="48">
        <f t="shared" si="48"/>
        <v>0</v>
      </c>
      <c r="S150" s="49">
        <f t="shared" si="49"/>
        <v>0</v>
      </c>
      <c r="T150" s="74">
        <f t="shared" si="50"/>
        <v>0</v>
      </c>
      <c r="U150" s="74">
        <f t="shared" si="51"/>
        <v>0</v>
      </c>
    </row>
    <row r="151" spans="1:21" ht="26.25" customHeight="1" x14ac:dyDescent="0.25">
      <c r="A151" s="60">
        <v>89</v>
      </c>
      <c r="B151" s="4"/>
      <c r="C151" s="76"/>
      <c r="D151" s="4"/>
      <c r="E151" s="4"/>
      <c r="F151" s="17">
        <f t="shared" si="44"/>
        <v>0</v>
      </c>
      <c r="G151" s="4"/>
      <c r="H151" s="6"/>
      <c r="I151" s="19">
        <f t="shared" si="52"/>
        <v>0</v>
      </c>
      <c r="J151" s="7"/>
      <c r="K151" s="20">
        <v>0.03</v>
      </c>
      <c r="L151" s="62">
        <f t="shared" si="45"/>
        <v>0</v>
      </c>
      <c r="M151" s="4"/>
      <c r="N151" s="17">
        <f t="shared" si="53"/>
        <v>0</v>
      </c>
      <c r="O151" s="4"/>
      <c r="P151" s="64">
        <f t="shared" si="46"/>
        <v>0</v>
      </c>
      <c r="Q151" s="63">
        <f t="shared" si="47"/>
        <v>0</v>
      </c>
      <c r="R151" s="48">
        <f t="shared" si="48"/>
        <v>0</v>
      </c>
      <c r="S151" s="49">
        <f t="shared" si="49"/>
        <v>0</v>
      </c>
      <c r="T151" s="74">
        <f t="shared" si="50"/>
        <v>0</v>
      </c>
      <c r="U151" s="74">
        <f t="shared" si="51"/>
        <v>0</v>
      </c>
    </row>
    <row r="152" spans="1:21" ht="26.25" customHeight="1" x14ac:dyDescent="0.25">
      <c r="A152" s="265" t="s">
        <v>101</v>
      </c>
      <c r="B152" s="265"/>
      <c r="C152" s="265"/>
      <c r="D152" s="266"/>
      <c r="E152" s="8"/>
      <c r="F152" s="18">
        <f>SUM(F129:F151)</f>
        <v>0</v>
      </c>
      <c r="G152" s="18">
        <f>SUM(G129:G151)</f>
        <v>0</v>
      </c>
      <c r="H152" s="8"/>
      <c r="I152" s="10"/>
      <c r="J152" s="8"/>
      <c r="K152" s="11"/>
      <c r="L152" s="12"/>
      <c r="M152" s="18">
        <f>SUM(M129:M151)</f>
        <v>0</v>
      </c>
      <c r="N152" s="18">
        <f>SUM(N129:N151)</f>
        <v>0</v>
      </c>
      <c r="O152" s="8"/>
      <c r="P152" s="8"/>
      <c r="Q152" s="8"/>
      <c r="R152" s="47">
        <f>SUMIF((B129:B151),"",(R129:R151))</f>
        <v>0</v>
      </c>
      <c r="S152" s="47">
        <f>SUMIF((B129:B151),"",(S129:S151))</f>
        <v>0</v>
      </c>
      <c r="T152" s="74">
        <f t="shared" ref="T152:U152" si="54">SUM(T129:T151)</f>
        <v>0</v>
      </c>
      <c r="U152" s="74">
        <f t="shared" si="54"/>
        <v>0</v>
      </c>
    </row>
    <row r="153" spans="1:21" x14ac:dyDescent="0.25">
      <c r="I153" s="21"/>
      <c r="L153" s="22"/>
      <c r="T153" s="183">
        <f>SUM(T129:T151)</f>
        <v>0</v>
      </c>
      <c r="U153" s="183">
        <f>SUM(U129:U151)</f>
        <v>0</v>
      </c>
    </row>
    <row r="154" spans="1:21" ht="34.5" customHeight="1" x14ac:dyDescent="0.25">
      <c r="L154" s="61" t="s">
        <v>102</v>
      </c>
      <c r="N154" s="23" t="s">
        <v>26</v>
      </c>
      <c r="P154" s="245" t="s">
        <v>27</v>
      </c>
      <c r="Q154" s="246"/>
      <c r="R154" s="247"/>
      <c r="S154" s="247"/>
    </row>
    <row r="155" spans="1:21" x14ac:dyDescent="0.25">
      <c r="I155" s="24"/>
      <c r="P155" s="244" t="s">
        <v>135</v>
      </c>
      <c r="Q155" s="244"/>
      <c r="R155" s="244"/>
      <c r="S155" s="244"/>
    </row>
    <row r="162" spans="1:21" ht="26.25" customHeight="1" x14ac:dyDescent="0.25">
      <c r="A162" s="2" t="s">
        <v>15</v>
      </c>
      <c r="B162" s="2"/>
      <c r="C162" s="2"/>
      <c r="H162" s="253" t="s">
        <v>119</v>
      </c>
      <c r="I162" s="82"/>
      <c r="J162" s="83" t="s">
        <v>18</v>
      </c>
      <c r="K162" s="243">
        <f>$K$1</f>
        <v>0</v>
      </c>
      <c r="L162" s="243"/>
      <c r="M162" s="243"/>
      <c r="N162" s="243"/>
      <c r="O162" s="243"/>
      <c r="P162" s="82"/>
      <c r="Q162" s="83" t="s">
        <v>21</v>
      </c>
      <c r="R162" s="243"/>
      <c r="S162" s="243"/>
    </row>
    <row r="163" spans="1:21" ht="18.75" x14ac:dyDescent="0.25">
      <c r="A163" s="2" t="s">
        <v>16</v>
      </c>
      <c r="B163" s="2"/>
      <c r="C163" s="2"/>
      <c r="H163" s="253"/>
      <c r="I163" s="82"/>
      <c r="J163" s="96" t="s">
        <v>132</v>
      </c>
      <c r="K163" s="243">
        <f>$K$2</f>
        <v>0</v>
      </c>
      <c r="L163" s="243"/>
      <c r="M163" s="243"/>
      <c r="N163" s="243"/>
      <c r="O163" s="243"/>
      <c r="P163" s="254" t="s">
        <v>162</v>
      </c>
      <c r="Q163" s="255"/>
      <c r="R163" s="255"/>
      <c r="S163" s="256"/>
    </row>
    <row r="164" spans="1:21" ht="33" customHeight="1" x14ac:dyDescent="0.25">
      <c r="A164" s="2" t="s">
        <v>17</v>
      </c>
      <c r="B164" s="2"/>
      <c r="C164" s="2"/>
      <c r="H164" s="253"/>
      <c r="I164" s="82"/>
      <c r="J164" s="83" t="s">
        <v>134</v>
      </c>
      <c r="K164" s="258">
        <f>$K$3</f>
        <v>0</v>
      </c>
      <c r="L164" s="259"/>
      <c r="M164" s="260"/>
      <c r="N164" s="97" t="s">
        <v>133</v>
      </c>
      <c r="O164" s="98">
        <f>$O$3</f>
        <v>0</v>
      </c>
      <c r="P164" s="242" t="s">
        <v>163</v>
      </c>
      <c r="Q164" s="242"/>
      <c r="R164" s="242"/>
      <c r="S164" s="242"/>
    </row>
    <row r="165" spans="1:21" ht="19.5" customHeight="1" x14ac:dyDescent="0.25">
      <c r="H165" s="253"/>
      <c r="I165" s="82"/>
      <c r="J165" s="83" t="s">
        <v>19</v>
      </c>
      <c r="K165" s="243">
        <f>$K$4</f>
        <v>0</v>
      </c>
      <c r="L165" s="243"/>
      <c r="M165" s="243"/>
      <c r="N165" s="243"/>
      <c r="O165" s="243"/>
      <c r="P165" s="82"/>
      <c r="Q165" s="83" t="s">
        <v>22</v>
      </c>
      <c r="R165" s="243">
        <f>$R$4</f>
        <v>0</v>
      </c>
      <c r="S165" s="243"/>
    </row>
    <row r="166" spans="1:21" ht="21" customHeight="1" x14ac:dyDescent="0.25">
      <c r="H166" s="253"/>
      <c r="I166" s="82"/>
      <c r="J166" s="83" t="s">
        <v>131</v>
      </c>
      <c r="K166" s="243">
        <f>$K$5</f>
        <v>0</v>
      </c>
      <c r="L166" s="243"/>
      <c r="M166" s="243"/>
      <c r="N166" s="243"/>
      <c r="O166" s="243"/>
      <c r="P166" s="257" t="s">
        <v>165</v>
      </c>
      <c r="Q166" s="257"/>
      <c r="R166" s="243">
        <f>$R$5</f>
        <v>0</v>
      </c>
      <c r="S166" s="243"/>
    </row>
    <row r="168" spans="1:21" ht="18.75" x14ac:dyDescent="0.25">
      <c r="A168" s="249" t="s">
        <v>264</v>
      </c>
      <c r="B168" s="249"/>
      <c r="C168" s="249"/>
      <c r="D168" s="249"/>
      <c r="E168" s="249"/>
      <c r="F168" s="249"/>
      <c r="G168" s="249"/>
      <c r="H168" s="249"/>
      <c r="I168" s="249"/>
      <c r="J168" s="249"/>
      <c r="K168" s="249"/>
      <c r="L168" s="249"/>
      <c r="M168" s="249"/>
      <c r="N168" s="249"/>
      <c r="O168" s="249"/>
      <c r="P168" s="249"/>
      <c r="Q168" s="249"/>
      <c r="R168" s="249"/>
      <c r="S168" s="249"/>
    </row>
    <row r="169" spans="1:21" ht="18.75" x14ac:dyDescent="0.25">
      <c r="A169" s="249" t="s">
        <v>265</v>
      </c>
      <c r="B169" s="249"/>
      <c r="C169" s="249"/>
      <c r="D169" s="249"/>
      <c r="E169" s="249"/>
      <c r="F169" s="249"/>
      <c r="G169" s="249"/>
      <c r="H169" s="249"/>
      <c r="I169" s="249"/>
      <c r="J169" s="249"/>
      <c r="K169" s="249"/>
      <c r="L169" s="249"/>
      <c r="M169" s="249"/>
      <c r="N169" s="249"/>
      <c r="O169" s="249"/>
      <c r="P169" s="249"/>
      <c r="Q169" s="249"/>
      <c r="R169" s="249"/>
      <c r="S169" s="249"/>
    </row>
    <row r="170" spans="1:21" ht="15.75" x14ac:dyDescent="0.25">
      <c r="A170" s="267" t="s">
        <v>121</v>
      </c>
      <c r="B170" s="267"/>
      <c r="C170" s="267"/>
      <c r="D170" s="267"/>
      <c r="E170" s="267"/>
      <c r="F170" s="267"/>
      <c r="G170" s="267"/>
      <c r="H170" s="267"/>
      <c r="I170" s="81"/>
      <c r="J170" s="81"/>
      <c r="K170" s="81"/>
      <c r="L170" s="81"/>
      <c r="M170" s="81"/>
      <c r="N170" s="81"/>
      <c r="O170" s="81"/>
      <c r="P170" s="81"/>
      <c r="Q170" s="81"/>
      <c r="R170" s="81"/>
      <c r="S170" s="81"/>
    </row>
    <row r="171" spans="1:21" ht="36" x14ac:dyDescent="0.25">
      <c r="A171" s="1"/>
      <c r="B171" s="1"/>
      <c r="C171" s="1"/>
      <c r="D171" s="1"/>
      <c r="E171" s="1"/>
      <c r="F171" s="1"/>
      <c r="G171" s="1"/>
      <c r="H171" s="1"/>
      <c r="I171" s="1"/>
      <c r="J171" s="93" t="s">
        <v>129</v>
      </c>
      <c r="K171" s="250" t="s">
        <v>130</v>
      </c>
      <c r="L171" s="250"/>
      <c r="M171" s="1"/>
      <c r="N171" s="1"/>
      <c r="O171" s="1"/>
      <c r="P171" s="93" t="s">
        <v>129</v>
      </c>
      <c r="Q171" s="94" t="s">
        <v>130</v>
      </c>
      <c r="R171" s="93" t="s">
        <v>129</v>
      </c>
      <c r="S171" s="94" t="s">
        <v>130</v>
      </c>
      <c r="T171" s="37"/>
      <c r="U171" s="37"/>
    </row>
    <row r="172" spans="1:21" ht="18.75" x14ac:dyDescent="0.25">
      <c r="A172" s="84" t="s">
        <v>4</v>
      </c>
      <c r="B172" s="84" t="s">
        <v>5</v>
      </c>
      <c r="C172" s="9" t="s">
        <v>6</v>
      </c>
      <c r="D172" s="9" t="s">
        <v>7</v>
      </c>
      <c r="E172" s="9" t="s">
        <v>8</v>
      </c>
      <c r="F172" s="84" t="s">
        <v>9</v>
      </c>
      <c r="G172" s="9" t="s">
        <v>10</v>
      </c>
      <c r="H172" s="9" t="s">
        <v>11</v>
      </c>
      <c r="I172" s="84" t="s">
        <v>12</v>
      </c>
      <c r="J172" s="25" t="s">
        <v>13</v>
      </c>
      <c r="K172" s="85" t="s">
        <v>14</v>
      </c>
      <c r="L172" s="85" t="s">
        <v>24</v>
      </c>
      <c r="M172" s="9" t="s">
        <v>25</v>
      </c>
      <c r="N172" s="9" t="s">
        <v>110</v>
      </c>
      <c r="O172" s="9" t="s">
        <v>111</v>
      </c>
      <c r="P172" s="88" t="s">
        <v>112</v>
      </c>
      <c r="Q172" s="85" t="s">
        <v>113</v>
      </c>
      <c r="R172" s="88" t="s">
        <v>114</v>
      </c>
      <c r="S172" s="85" t="s">
        <v>115</v>
      </c>
      <c r="T172" s="51" t="s">
        <v>116</v>
      </c>
      <c r="U172" s="51" t="s">
        <v>181</v>
      </c>
    </row>
    <row r="173" spans="1:21" ht="127.5" customHeight="1" x14ac:dyDescent="0.25">
      <c r="A173" s="86" t="s">
        <v>0</v>
      </c>
      <c r="B173" s="153" t="s">
        <v>238</v>
      </c>
      <c r="C173" s="44" t="s">
        <v>263</v>
      </c>
      <c r="D173" s="15" t="s">
        <v>1</v>
      </c>
      <c r="E173" s="15" t="s">
        <v>2</v>
      </c>
      <c r="F173" s="86" t="s">
        <v>182</v>
      </c>
      <c r="G173" s="15" t="s">
        <v>3</v>
      </c>
      <c r="H173" s="15" t="s">
        <v>23</v>
      </c>
      <c r="I173" s="86" t="s">
        <v>234</v>
      </c>
      <c r="J173" s="16" t="s">
        <v>267</v>
      </c>
      <c r="K173" s="87" t="s">
        <v>276</v>
      </c>
      <c r="L173" s="87" t="s">
        <v>183</v>
      </c>
      <c r="M173" s="15" t="s">
        <v>138</v>
      </c>
      <c r="N173" s="15" t="s">
        <v>136</v>
      </c>
      <c r="O173" s="15" t="s">
        <v>166</v>
      </c>
      <c r="P173" s="89" t="s">
        <v>184</v>
      </c>
      <c r="Q173" s="87" t="s">
        <v>185</v>
      </c>
      <c r="R173" s="251" t="s">
        <v>94</v>
      </c>
      <c r="S173" s="252"/>
      <c r="T173" s="90" t="s">
        <v>186</v>
      </c>
      <c r="U173" s="90" t="s">
        <v>187</v>
      </c>
    </row>
    <row r="174" spans="1:21" ht="26.25" customHeight="1" x14ac:dyDescent="0.25">
      <c r="A174" s="60">
        <v>90</v>
      </c>
      <c r="B174" s="4"/>
      <c r="C174" s="76"/>
      <c r="D174" s="5"/>
      <c r="E174" s="5"/>
      <c r="F174" s="17">
        <f t="shared" ref="F174:F196" si="55">E174-D174</f>
        <v>0</v>
      </c>
      <c r="G174" s="4"/>
      <c r="H174" s="6"/>
      <c r="I174" s="19">
        <f>IFERROR((H174/F174)/G174,0)</f>
        <v>0</v>
      </c>
      <c r="J174" s="7"/>
      <c r="K174" s="20">
        <v>0.03</v>
      </c>
      <c r="L174" s="62">
        <f t="shared" ref="L174:L196" si="56">IF(ISBLANK(J174),((I174*3)/100),"")</f>
        <v>0</v>
      </c>
      <c r="M174" s="4"/>
      <c r="N174" s="17">
        <f>G174-M174</f>
        <v>0</v>
      </c>
      <c r="O174" s="4"/>
      <c r="P174" s="64">
        <f t="shared" ref="P174:P196" si="57">J174*M174*F174</f>
        <v>0</v>
      </c>
      <c r="Q174" s="63">
        <f t="shared" ref="Q174:Q196" si="58">IF(ISBLANK(J174),IF(L174&lt;=0.8,L174*M174*F174,IF(L174&gt;0.8,0.8*M174*F174,"")),"")</f>
        <v>0</v>
      </c>
      <c r="R174" s="48">
        <f t="shared" ref="R174:R196" si="59">((P174*10)/100)+P174</f>
        <v>0</v>
      </c>
      <c r="S174" s="49">
        <f t="shared" ref="S174:S196" si="60">IF(ISBLANK(J174),(((Q174*10)/100)+Q174),"")</f>
        <v>0</v>
      </c>
      <c r="T174" s="74">
        <f t="shared" ref="T174:T196" si="61">F174*M174</f>
        <v>0</v>
      </c>
      <c r="U174" s="74">
        <f t="shared" ref="U174:U196" si="62">F174*N174</f>
        <v>0</v>
      </c>
    </row>
    <row r="175" spans="1:21" ht="26.25" customHeight="1" x14ac:dyDescent="0.25">
      <c r="A175" s="60">
        <v>91</v>
      </c>
      <c r="B175" s="4"/>
      <c r="C175" s="76"/>
      <c r="D175" s="5"/>
      <c r="E175" s="5"/>
      <c r="F175" s="17">
        <f t="shared" si="55"/>
        <v>0</v>
      </c>
      <c r="G175" s="4"/>
      <c r="H175" s="6"/>
      <c r="I175" s="19">
        <f t="shared" ref="I175:I196" si="63">IFERROR((H175/F175)/G175,0)</f>
        <v>0</v>
      </c>
      <c r="J175" s="7"/>
      <c r="K175" s="20">
        <v>0.03</v>
      </c>
      <c r="L175" s="62">
        <f t="shared" si="56"/>
        <v>0</v>
      </c>
      <c r="M175" s="4"/>
      <c r="N175" s="17">
        <f t="shared" ref="N175:N196" si="64">G175-M175</f>
        <v>0</v>
      </c>
      <c r="O175" s="4"/>
      <c r="P175" s="64">
        <f t="shared" si="57"/>
        <v>0</v>
      </c>
      <c r="Q175" s="63">
        <f t="shared" si="58"/>
        <v>0</v>
      </c>
      <c r="R175" s="48">
        <f t="shared" si="59"/>
        <v>0</v>
      </c>
      <c r="S175" s="49">
        <f t="shared" si="60"/>
        <v>0</v>
      </c>
      <c r="T175" s="74">
        <f t="shared" si="61"/>
        <v>0</v>
      </c>
      <c r="U175" s="74">
        <f t="shared" si="62"/>
        <v>0</v>
      </c>
    </row>
    <row r="176" spans="1:21" ht="26.25" customHeight="1" x14ac:dyDescent="0.25">
      <c r="A176" s="60">
        <v>92</v>
      </c>
      <c r="B176" s="4"/>
      <c r="C176" s="76"/>
      <c r="D176" s="4"/>
      <c r="E176" s="4"/>
      <c r="F176" s="17">
        <f t="shared" si="55"/>
        <v>0</v>
      </c>
      <c r="G176" s="4"/>
      <c r="H176" s="6"/>
      <c r="I176" s="19">
        <f t="shared" si="63"/>
        <v>0</v>
      </c>
      <c r="J176" s="7"/>
      <c r="K176" s="20">
        <v>0.03</v>
      </c>
      <c r="L176" s="62">
        <f t="shared" si="56"/>
        <v>0</v>
      </c>
      <c r="M176" s="4"/>
      <c r="N176" s="17">
        <f t="shared" si="64"/>
        <v>0</v>
      </c>
      <c r="O176" s="4"/>
      <c r="P176" s="64">
        <f t="shared" si="57"/>
        <v>0</v>
      </c>
      <c r="Q176" s="63">
        <f t="shared" si="58"/>
        <v>0</v>
      </c>
      <c r="R176" s="48">
        <f t="shared" si="59"/>
        <v>0</v>
      </c>
      <c r="S176" s="49">
        <f t="shared" si="60"/>
        <v>0</v>
      </c>
      <c r="T176" s="74">
        <f t="shared" si="61"/>
        <v>0</v>
      </c>
      <c r="U176" s="74">
        <f t="shared" si="62"/>
        <v>0</v>
      </c>
    </row>
    <row r="177" spans="1:21" ht="26.25" customHeight="1" x14ac:dyDescent="0.25">
      <c r="A177" s="60">
        <v>93</v>
      </c>
      <c r="B177" s="4"/>
      <c r="C177" s="76"/>
      <c r="D177" s="4"/>
      <c r="E177" s="4"/>
      <c r="F177" s="17">
        <f t="shared" si="55"/>
        <v>0</v>
      </c>
      <c r="G177" s="4"/>
      <c r="H177" s="6"/>
      <c r="I177" s="19">
        <f t="shared" si="63"/>
        <v>0</v>
      </c>
      <c r="J177" s="7"/>
      <c r="K177" s="20">
        <v>0.03</v>
      </c>
      <c r="L177" s="62">
        <f t="shared" si="56"/>
        <v>0</v>
      </c>
      <c r="M177" s="4"/>
      <c r="N177" s="17">
        <f t="shared" si="64"/>
        <v>0</v>
      </c>
      <c r="O177" s="4"/>
      <c r="P177" s="64">
        <f t="shared" si="57"/>
        <v>0</v>
      </c>
      <c r="Q177" s="63">
        <f t="shared" si="58"/>
        <v>0</v>
      </c>
      <c r="R177" s="48">
        <f t="shared" si="59"/>
        <v>0</v>
      </c>
      <c r="S177" s="49">
        <f t="shared" si="60"/>
        <v>0</v>
      </c>
      <c r="T177" s="74">
        <f t="shared" si="61"/>
        <v>0</v>
      </c>
      <c r="U177" s="74">
        <f t="shared" si="62"/>
        <v>0</v>
      </c>
    </row>
    <row r="178" spans="1:21" ht="26.25" customHeight="1" x14ac:dyDescent="0.25">
      <c r="A178" s="60">
        <v>94</v>
      </c>
      <c r="B178" s="4"/>
      <c r="C178" s="76"/>
      <c r="D178" s="4"/>
      <c r="E178" s="4"/>
      <c r="F178" s="17">
        <f t="shared" si="55"/>
        <v>0</v>
      </c>
      <c r="G178" s="4"/>
      <c r="H178" s="6"/>
      <c r="I178" s="19">
        <f t="shared" si="63"/>
        <v>0</v>
      </c>
      <c r="J178" s="7"/>
      <c r="K178" s="20">
        <v>0.03</v>
      </c>
      <c r="L178" s="62">
        <f t="shared" si="56"/>
        <v>0</v>
      </c>
      <c r="M178" s="4"/>
      <c r="N178" s="17">
        <f t="shared" si="64"/>
        <v>0</v>
      </c>
      <c r="O178" s="4"/>
      <c r="P178" s="64">
        <f t="shared" si="57"/>
        <v>0</v>
      </c>
      <c r="Q178" s="63">
        <f t="shared" si="58"/>
        <v>0</v>
      </c>
      <c r="R178" s="48">
        <f t="shared" si="59"/>
        <v>0</v>
      </c>
      <c r="S178" s="49">
        <f t="shared" si="60"/>
        <v>0</v>
      </c>
      <c r="T178" s="74">
        <f t="shared" si="61"/>
        <v>0</v>
      </c>
      <c r="U178" s="74">
        <f t="shared" si="62"/>
        <v>0</v>
      </c>
    </row>
    <row r="179" spans="1:21" ht="26.25" customHeight="1" x14ac:dyDescent="0.25">
      <c r="A179" s="60">
        <v>95</v>
      </c>
      <c r="B179" s="4"/>
      <c r="C179" s="76"/>
      <c r="D179" s="4"/>
      <c r="E179" s="4"/>
      <c r="F179" s="17">
        <f t="shared" si="55"/>
        <v>0</v>
      </c>
      <c r="G179" s="4"/>
      <c r="H179" s="6"/>
      <c r="I179" s="19">
        <f t="shared" si="63"/>
        <v>0</v>
      </c>
      <c r="J179" s="7"/>
      <c r="K179" s="20">
        <v>0.03</v>
      </c>
      <c r="L179" s="62">
        <f t="shared" si="56"/>
        <v>0</v>
      </c>
      <c r="M179" s="4"/>
      <c r="N179" s="17">
        <f t="shared" si="64"/>
        <v>0</v>
      </c>
      <c r="O179" s="4"/>
      <c r="P179" s="64">
        <f t="shared" si="57"/>
        <v>0</v>
      </c>
      <c r="Q179" s="63">
        <f t="shared" si="58"/>
        <v>0</v>
      </c>
      <c r="R179" s="48">
        <f t="shared" si="59"/>
        <v>0</v>
      </c>
      <c r="S179" s="49">
        <f t="shared" si="60"/>
        <v>0</v>
      </c>
      <c r="T179" s="74">
        <f t="shared" si="61"/>
        <v>0</v>
      </c>
      <c r="U179" s="74">
        <f t="shared" si="62"/>
        <v>0</v>
      </c>
    </row>
    <row r="180" spans="1:21" ht="26.25" customHeight="1" x14ac:dyDescent="0.25">
      <c r="A180" s="60">
        <v>96</v>
      </c>
      <c r="B180" s="4"/>
      <c r="C180" s="76"/>
      <c r="D180" s="4"/>
      <c r="E180" s="4"/>
      <c r="F180" s="17">
        <f t="shared" si="55"/>
        <v>0</v>
      </c>
      <c r="G180" s="4"/>
      <c r="H180" s="6"/>
      <c r="I180" s="19">
        <f t="shared" si="63"/>
        <v>0</v>
      </c>
      <c r="J180" s="7"/>
      <c r="K180" s="20">
        <v>0.03</v>
      </c>
      <c r="L180" s="62">
        <f t="shared" si="56"/>
        <v>0</v>
      </c>
      <c r="M180" s="4"/>
      <c r="N180" s="17">
        <f t="shared" si="64"/>
        <v>0</v>
      </c>
      <c r="O180" s="4"/>
      <c r="P180" s="64">
        <f t="shared" si="57"/>
        <v>0</v>
      </c>
      <c r="Q180" s="63">
        <f t="shared" si="58"/>
        <v>0</v>
      </c>
      <c r="R180" s="48">
        <f t="shared" si="59"/>
        <v>0</v>
      </c>
      <c r="S180" s="49">
        <f t="shared" si="60"/>
        <v>0</v>
      </c>
      <c r="T180" s="74">
        <f t="shared" si="61"/>
        <v>0</v>
      </c>
      <c r="U180" s="74">
        <f t="shared" si="62"/>
        <v>0</v>
      </c>
    </row>
    <row r="181" spans="1:21" ht="26.25" customHeight="1" x14ac:dyDescent="0.25">
      <c r="A181" s="60">
        <v>97</v>
      </c>
      <c r="B181" s="4"/>
      <c r="C181" s="76"/>
      <c r="D181" s="4"/>
      <c r="E181" s="4"/>
      <c r="F181" s="17">
        <f t="shared" si="55"/>
        <v>0</v>
      </c>
      <c r="G181" s="4"/>
      <c r="H181" s="6"/>
      <c r="I181" s="19">
        <f t="shared" si="63"/>
        <v>0</v>
      </c>
      <c r="J181" s="7"/>
      <c r="K181" s="20">
        <v>0.03</v>
      </c>
      <c r="L181" s="62">
        <f t="shared" si="56"/>
        <v>0</v>
      </c>
      <c r="M181" s="4"/>
      <c r="N181" s="17">
        <f t="shared" si="64"/>
        <v>0</v>
      </c>
      <c r="O181" s="4"/>
      <c r="P181" s="64">
        <f t="shared" si="57"/>
        <v>0</v>
      </c>
      <c r="Q181" s="63">
        <f t="shared" si="58"/>
        <v>0</v>
      </c>
      <c r="R181" s="48">
        <f t="shared" si="59"/>
        <v>0</v>
      </c>
      <c r="S181" s="49">
        <f t="shared" si="60"/>
        <v>0</v>
      </c>
      <c r="T181" s="74">
        <f t="shared" si="61"/>
        <v>0</v>
      </c>
      <c r="U181" s="74">
        <f t="shared" si="62"/>
        <v>0</v>
      </c>
    </row>
    <row r="182" spans="1:21" ht="26.25" customHeight="1" x14ac:dyDescent="0.25">
      <c r="A182" s="60">
        <v>98</v>
      </c>
      <c r="B182" s="4"/>
      <c r="C182" s="76"/>
      <c r="D182" s="4"/>
      <c r="E182" s="4"/>
      <c r="F182" s="17">
        <f t="shared" si="55"/>
        <v>0</v>
      </c>
      <c r="G182" s="4"/>
      <c r="H182" s="6"/>
      <c r="I182" s="19">
        <f t="shared" si="63"/>
        <v>0</v>
      </c>
      <c r="J182" s="7"/>
      <c r="K182" s="20">
        <v>0.03</v>
      </c>
      <c r="L182" s="62">
        <f t="shared" si="56"/>
        <v>0</v>
      </c>
      <c r="M182" s="4"/>
      <c r="N182" s="17">
        <f t="shared" si="64"/>
        <v>0</v>
      </c>
      <c r="O182" s="4"/>
      <c r="P182" s="64">
        <f t="shared" si="57"/>
        <v>0</v>
      </c>
      <c r="Q182" s="63">
        <f t="shared" si="58"/>
        <v>0</v>
      </c>
      <c r="R182" s="48">
        <f t="shared" si="59"/>
        <v>0</v>
      </c>
      <c r="S182" s="49">
        <f t="shared" si="60"/>
        <v>0</v>
      </c>
      <c r="T182" s="74">
        <f t="shared" si="61"/>
        <v>0</v>
      </c>
      <c r="U182" s="74">
        <f t="shared" si="62"/>
        <v>0</v>
      </c>
    </row>
    <row r="183" spans="1:21" ht="26.25" customHeight="1" x14ac:dyDescent="0.25">
      <c r="A183" s="60">
        <v>99</v>
      </c>
      <c r="B183" s="4"/>
      <c r="C183" s="76"/>
      <c r="D183" s="4"/>
      <c r="E183" s="4"/>
      <c r="F183" s="17">
        <f t="shared" si="55"/>
        <v>0</v>
      </c>
      <c r="G183" s="4"/>
      <c r="H183" s="6"/>
      <c r="I183" s="19">
        <f t="shared" si="63"/>
        <v>0</v>
      </c>
      <c r="J183" s="7"/>
      <c r="K183" s="20">
        <v>0.03</v>
      </c>
      <c r="L183" s="62">
        <f t="shared" si="56"/>
        <v>0</v>
      </c>
      <c r="M183" s="4"/>
      <c r="N183" s="17">
        <f t="shared" si="64"/>
        <v>0</v>
      </c>
      <c r="O183" s="4"/>
      <c r="P183" s="64">
        <f t="shared" si="57"/>
        <v>0</v>
      </c>
      <c r="Q183" s="63">
        <f t="shared" si="58"/>
        <v>0</v>
      </c>
      <c r="R183" s="48">
        <f t="shared" si="59"/>
        <v>0</v>
      </c>
      <c r="S183" s="49">
        <f t="shared" si="60"/>
        <v>0</v>
      </c>
      <c r="T183" s="74">
        <f t="shared" si="61"/>
        <v>0</v>
      </c>
      <c r="U183" s="74">
        <f t="shared" si="62"/>
        <v>0</v>
      </c>
    </row>
    <row r="184" spans="1:21" ht="26.25" customHeight="1" x14ac:dyDescent="0.25">
      <c r="A184" s="60">
        <v>100</v>
      </c>
      <c r="B184" s="4"/>
      <c r="C184" s="76"/>
      <c r="D184" s="4"/>
      <c r="E184" s="4"/>
      <c r="F184" s="17">
        <f t="shared" si="55"/>
        <v>0</v>
      </c>
      <c r="G184" s="4"/>
      <c r="H184" s="6"/>
      <c r="I184" s="19">
        <f t="shared" si="63"/>
        <v>0</v>
      </c>
      <c r="J184" s="7"/>
      <c r="K184" s="20">
        <v>0.03</v>
      </c>
      <c r="L184" s="62">
        <f t="shared" si="56"/>
        <v>0</v>
      </c>
      <c r="M184" s="4"/>
      <c r="N184" s="17">
        <f t="shared" si="64"/>
        <v>0</v>
      </c>
      <c r="O184" s="4"/>
      <c r="P184" s="64">
        <f t="shared" si="57"/>
        <v>0</v>
      </c>
      <c r="Q184" s="63">
        <f t="shared" si="58"/>
        <v>0</v>
      </c>
      <c r="R184" s="48">
        <f t="shared" si="59"/>
        <v>0</v>
      </c>
      <c r="S184" s="49">
        <f t="shared" si="60"/>
        <v>0</v>
      </c>
      <c r="T184" s="74">
        <f t="shared" si="61"/>
        <v>0</v>
      </c>
      <c r="U184" s="74">
        <f t="shared" si="62"/>
        <v>0</v>
      </c>
    </row>
    <row r="185" spans="1:21" ht="26.25" customHeight="1" x14ac:dyDescent="0.25">
      <c r="A185" s="60">
        <v>101</v>
      </c>
      <c r="B185" s="4"/>
      <c r="C185" s="76"/>
      <c r="D185" s="4"/>
      <c r="E185" s="4"/>
      <c r="F185" s="17">
        <f t="shared" si="55"/>
        <v>0</v>
      </c>
      <c r="G185" s="4"/>
      <c r="H185" s="6"/>
      <c r="I185" s="19">
        <f t="shared" si="63"/>
        <v>0</v>
      </c>
      <c r="J185" s="7"/>
      <c r="K185" s="20">
        <v>0.03</v>
      </c>
      <c r="L185" s="62">
        <f t="shared" si="56"/>
        <v>0</v>
      </c>
      <c r="M185" s="4"/>
      <c r="N185" s="17">
        <f t="shared" si="64"/>
        <v>0</v>
      </c>
      <c r="O185" s="4"/>
      <c r="P185" s="64">
        <f t="shared" si="57"/>
        <v>0</v>
      </c>
      <c r="Q185" s="63">
        <f t="shared" si="58"/>
        <v>0</v>
      </c>
      <c r="R185" s="48">
        <f t="shared" si="59"/>
        <v>0</v>
      </c>
      <c r="S185" s="49">
        <f t="shared" si="60"/>
        <v>0</v>
      </c>
      <c r="T185" s="74">
        <f t="shared" si="61"/>
        <v>0</v>
      </c>
      <c r="U185" s="74">
        <f t="shared" si="62"/>
        <v>0</v>
      </c>
    </row>
    <row r="186" spans="1:21" ht="26.25" customHeight="1" x14ac:dyDescent="0.25">
      <c r="A186" s="60">
        <v>102</v>
      </c>
      <c r="B186" s="4"/>
      <c r="C186" s="76"/>
      <c r="D186" s="4"/>
      <c r="E186" s="4"/>
      <c r="F186" s="17">
        <f t="shared" si="55"/>
        <v>0</v>
      </c>
      <c r="G186" s="4"/>
      <c r="H186" s="6"/>
      <c r="I186" s="19">
        <f t="shared" si="63"/>
        <v>0</v>
      </c>
      <c r="J186" s="7"/>
      <c r="K186" s="20">
        <v>0.03</v>
      </c>
      <c r="L186" s="62">
        <f t="shared" si="56"/>
        <v>0</v>
      </c>
      <c r="M186" s="4"/>
      <c r="N186" s="17">
        <f t="shared" si="64"/>
        <v>0</v>
      </c>
      <c r="O186" s="4"/>
      <c r="P186" s="64">
        <f t="shared" si="57"/>
        <v>0</v>
      </c>
      <c r="Q186" s="63">
        <f t="shared" si="58"/>
        <v>0</v>
      </c>
      <c r="R186" s="48">
        <f t="shared" si="59"/>
        <v>0</v>
      </c>
      <c r="S186" s="49">
        <f t="shared" si="60"/>
        <v>0</v>
      </c>
      <c r="T186" s="74">
        <f t="shared" si="61"/>
        <v>0</v>
      </c>
      <c r="U186" s="74">
        <f t="shared" si="62"/>
        <v>0</v>
      </c>
    </row>
    <row r="187" spans="1:21" ht="26.25" customHeight="1" x14ac:dyDescent="0.25">
      <c r="A187" s="60">
        <v>103</v>
      </c>
      <c r="B187" s="4"/>
      <c r="C187" s="76"/>
      <c r="D187" s="4"/>
      <c r="E187" s="4"/>
      <c r="F187" s="17">
        <f t="shared" si="55"/>
        <v>0</v>
      </c>
      <c r="G187" s="4"/>
      <c r="H187" s="6"/>
      <c r="I187" s="19">
        <f t="shared" si="63"/>
        <v>0</v>
      </c>
      <c r="J187" s="7"/>
      <c r="K187" s="20">
        <v>0.03</v>
      </c>
      <c r="L187" s="62">
        <f t="shared" si="56"/>
        <v>0</v>
      </c>
      <c r="M187" s="4"/>
      <c r="N187" s="17">
        <f t="shared" si="64"/>
        <v>0</v>
      </c>
      <c r="O187" s="4"/>
      <c r="P187" s="64">
        <f t="shared" si="57"/>
        <v>0</v>
      </c>
      <c r="Q187" s="63">
        <f t="shared" si="58"/>
        <v>0</v>
      </c>
      <c r="R187" s="48">
        <f t="shared" si="59"/>
        <v>0</v>
      </c>
      <c r="S187" s="49">
        <f t="shared" si="60"/>
        <v>0</v>
      </c>
      <c r="T187" s="74">
        <f t="shared" si="61"/>
        <v>0</v>
      </c>
      <c r="U187" s="74">
        <f t="shared" si="62"/>
        <v>0</v>
      </c>
    </row>
    <row r="188" spans="1:21" ht="26.25" customHeight="1" x14ac:dyDescent="0.25">
      <c r="A188" s="60">
        <v>104</v>
      </c>
      <c r="B188" s="4"/>
      <c r="C188" s="76"/>
      <c r="D188" s="4"/>
      <c r="E188" s="4"/>
      <c r="F188" s="17">
        <f t="shared" si="55"/>
        <v>0</v>
      </c>
      <c r="G188" s="4"/>
      <c r="H188" s="6"/>
      <c r="I188" s="19">
        <f t="shared" si="63"/>
        <v>0</v>
      </c>
      <c r="J188" s="7"/>
      <c r="K188" s="20">
        <v>0.03</v>
      </c>
      <c r="L188" s="62">
        <f t="shared" si="56"/>
        <v>0</v>
      </c>
      <c r="M188" s="4"/>
      <c r="N188" s="17">
        <f t="shared" si="64"/>
        <v>0</v>
      </c>
      <c r="O188" s="4"/>
      <c r="P188" s="64">
        <f t="shared" si="57"/>
        <v>0</v>
      </c>
      <c r="Q188" s="63">
        <f t="shared" si="58"/>
        <v>0</v>
      </c>
      <c r="R188" s="48">
        <f t="shared" si="59"/>
        <v>0</v>
      </c>
      <c r="S188" s="49">
        <f t="shared" si="60"/>
        <v>0</v>
      </c>
      <c r="T188" s="74">
        <f t="shared" si="61"/>
        <v>0</v>
      </c>
      <c r="U188" s="74">
        <f t="shared" si="62"/>
        <v>0</v>
      </c>
    </row>
    <row r="189" spans="1:21" ht="26.25" customHeight="1" x14ac:dyDescent="0.25">
      <c r="A189" s="60">
        <v>105</v>
      </c>
      <c r="B189" s="4"/>
      <c r="C189" s="76"/>
      <c r="D189" s="4"/>
      <c r="E189" s="4"/>
      <c r="F189" s="17">
        <f t="shared" si="55"/>
        <v>0</v>
      </c>
      <c r="G189" s="4"/>
      <c r="H189" s="6"/>
      <c r="I189" s="19">
        <f t="shared" si="63"/>
        <v>0</v>
      </c>
      <c r="J189" s="7"/>
      <c r="K189" s="20">
        <v>0.03</v>
      </c>
      <c r="L189" s="62">
        <f t="shared" si="56"/>
        <v>0</v>
      </c>
      <c r="M189" s="4"/>
      <c r="N189" s="17">
        <f t="shared" si="64"/>
        <v>0</v>
      </c>
      <c r="O189" s="4"/>
      <c r="P189" s="64">
        <f t="shared" si="57"/>
        <v>0</v>
      </c>
      <c r="Q189" s="63">
        <f t="shared" si="58"/>
        <v>0</v>
      </c>
      <c r="R189" s="48">
        <f t="shared" si="59"/>
        <v>0</v>
      </c>
      <c r="S189" s="49">
        <f t="shared" si="60"/>
        <v>0</v>
      </c>
      <c r="T189" s="74">
        <f t="shared" si="61"/>
        <v>0</v>
      </c>
      <c r="U189" s="74">
        <f t="shared" si="62"/>
        <v>0</v>
      </c>
    </row>
    <row r="190" spans="1:21" ht="26.25" customHeight="1" x14ac:dyDescent="0.25">
      <c r="A190" s="60">
        <v>106</v>
      </c>
      <c r="B190" s="4"/>
      <c r="C190" s="76"/>
      <c r="D190" s="4"/>
      <c r="E190" s="4"/>
      <c r="F190" s="17">
        <f t="shared" si="55"/>
        <v>0</v>
      </c>
      <c r="G190" s="4"/>
      <c r="H190" s="6"/>
      <c r="I190" s="19">
        <f t="shared" si="63"/>
        <v>0</v>
      </c>
      <c r="J190" s="7"/>
      <c r="K190" s="20">
        <v>0.03</v>
      </c>
      <c r="L190" s="62">
        <f t="shared" si="56"/>
        <v>0</v>
      </c>
      <c r="M190" s="4"/>
      <c r="N190" s="17">
        <f t="shared" si="64"/>
        <v>0</v>
      </c>
      <c r="O190" s="4"/>
      <c r="P190" s="64">
        <f t="shared" si="57"/>
        <v>0</v>
      </c>
      <c r="Q190" s="63">
        <f t="shared" si="58"/>
        <v>0</v>
      </c>
      <c r="R190" s="48">
        <f t="shared" si="59"/>
        <v>0</v>
      </c>
      <c r="S190" s="49">
        <f t="shared" si="60"/>
        <v>0</v>
      </c>
      <c r="T190" s="74">
        <f t="shared" si="61"/>
        <v>0</v>
      </c>
      <c r="U190" s="74">
        <f t="shared" si="62"/>
        <v>0</v>
      </c>
    </row>
    <row r="191" spans="1:21" ht="26.25" customHeight="1" x14ac:dyDescent="0.25">
      <c r="A191" s="60">
        <v>107</v>
      </c>
      <c r="B191" s="4"/>
      <c r="C191" s="76"/>
      <c r="D191" s="4"/>
      <c r="E191" s="4"/>
      <c r="F191" s="17">
        <f t="shared" si="55"/>
        <v>0</v>
      </c>
      <c r="G191" s="4"/>
      <c r="H191" s="6"/>
      <c r="I191" s="19">
        <f t="shared" si="63"/>
        <v>0</v>
      </c>
      <c r="J191" s="7"/>
      <c r="K191" s="20">
        <v>0.03</v>
      </c>
      <c r="L191" s="62">
        <f t="shared" si="56"/>
        <v>0</v>
      </c>
      <c r="M191" s="4"/>
      <c r="N191" s="17">
        <f t="shared" si="64"/>
        <v>0</v>
      </c>
      <c r="O191" s="4"/>
      <c r="P191" s="64">
        <f t="shared" si="57"/>
        <v>0</v>
      </c>
      <c r="Q191" s="63">
        <f t="shared" si="58"/>
        <v>0</v>
      </c>
      <c r="R191" s="48">
        <f t="shared" si="59"/>
        <v>0</v>
      </c>
      <c r="S191" s="49">
        <f t="shared" si="60"/>
        <v>0</v>
      </c>
      <c r="T191" s="74">
        <f t="shared" si="61"/>
        <v>0</v>
      </c>
      <c r="U191" s="74">
        <f t="shared" si="62"/>
        <v>0</v>
      </c>
    </row>
    <row r="192" spans="1:21" ht="26.25" customHeight="1" x14ac:dyDescent="0.25">
      <c r="A192" s="60">
        <v>108</v>
      </c>
      <c r="B192" s="4"/>
      <c r="C192" s="76"/>
      <c r="D192" s="4"/>
      <c r="E192" s="4"/>
      <c r="F192" s="17">
        <f t="shared" si="55"/>
        <v>0</v>
      </c>
      <c r="G192" s="4"/>
      <c r="H192" s="6"/>
      <c r="I192" s="19">
        <f t="shared" si="63"/>
        <v>0</v>
      </c>
      <c r="J192" s="7"/>
      <c r="K192" s="20">
        <v>0.03</v>
      </c>
      <c r="L192" s="62">
        <f t="shared" si="56"/>
        <v>0</v>
      </c>
      <c r="M192" s="4"/>
      <c r="N192" s="17">
        <f t="shared" si="64"/>
        <v>0</v>
      </c>
      <c r="O192" s="4"/>
      <c r="P192" s="64">
        <f t="shared" si="57"/>
        <v>0</v>
      </c>
      <c r="Q192" s="63">
        <f t="shared" si="58"/>
        <v>0</v>
      </c>
      <c r="R192" s="48">
        <f t="shared" si="59"/>
        <v>0</v>
      </c>
      <c r="S192" s="49">
        <f t="shared" si="60"/>
        <v>0</v>
      </c>
      <c r="T192" s="74">
        <f t="shared" si="61"/>
        <v>0</v>
      </c>
      <c r="U192" s="74">
        <f t="shared" si="62"/>
        <v>0</v>
      </c>
    </row>
    <row r="193" spans="1:21" ht="26.25" customHeight="1" x14ac:dyDescent="0.25">
      <c r="A193" s="60">
        <v>109</v>
      </c>
      <c r="B193" s="4"/>
      <c r="C193" s="76"/>
      <c r="D193" s="4"/>
      <c r="E193" s="4"/>
      <c r="F193" s="17">
        <f t="shared" si="55"/>
        <v>0</v>
      </c>
      <c r="G193" s="4"/>
      <c r="H193" s="6"/>
      <c r="I193" s="19">
        <f t="shared" si="63"/>
        <v>0</v>
      </c>
      <c r="J193" s="7"/>
      <c r="K193" s="20">
        <v>0.03</v>
      </c>
      <c r="L193" s="62">
        <f t="shared" si="56"/>
        <v>0</v>
      </c>
      <c r="M193" s="4"/>
      <c r="N193" s="17">
        <f t="shared" si="64"/>
        <v>0</v>
      </c>
      <c r="O193" s="4"/>
      <c r="P193" s="64">
        <f t="shared" si="57"/>
        <v>0</v>
      </c>
      <c r="Q193" s="63">
        <f t="shared" si="58"/>
        <v>0</v>
      </c>
      <c r="R193" s="48">
        <f t="shared" si="59"/>
        <v>0</v>
      </c>
      <c r="S193" s="49">
        <f t="shared" si="60"/>
        <v>0</v>
      </c>
      <c r="T193" s="74">
        <f t="shared" si="61"/>
        <v>0</v>
      </c>
      <c r="U193" s="74">
        <f t="shared" si="62"/>
        <v>0</v>
      </c>
    </row>
    <row r="194" spans="1:21" ht="26.25" customHeight="1" x14ac:dyDescent="0.25">
      <c r="A194" s="60">
        <v>110</v>
      </c>
      <c r="B194" s="4"/>
      <c r="C194" s="76"/>
      <c r="D194" s="4"/>
      <c r="E194" s="4"/>
      <c r="F194" s="17">
        <f t="shared" si="55"/>
        <v>0</v>
      </c>
      <c r="G194" s="4"/>
      <c r="H194" s="6"/>
      <c r="I194" s="19">
        <f t="shared" si="63"/>
        <v>0</v>
      </c>
      <c r="J194" s="7"/>
      <c r="K194" s="20">
        <v>0.03</v>
      </c>
      <c r="L194" s="62">
        <f t="shared" si="56"/>
        <v>0</v>
      </c>
      <c r="M194" s="4"/>
      <c r="N194" s="17">
        <f t="shared" si="64"/>
        <v>0</v>
      </c>
      <c r="O194" s="4"/>
      <c r="P194" s="64">
        <f t="shared" si="57"/>
        <v>0</v>
      </c>
      <c r="Q194" s="63">
        <f t="shared" si="58"/>
        <v>0</v>
      </c>
      <c r="R194" s="48">
        <f t="shared" si="59"/>
        <v>0</v>
      </c>
      <c r="S194" s="49">
        <f t="shared" si="60"/>
        <v>0</v>
      </c>
      <c r="T194" s="74">
        <f t="shared" si="61"/>
        <v>0</v>
      </c>
      <c r="U194" s="74">
        <f t="shared" si="62"/>
        <v>0</v>
      </c>
    </row>
    <row r="195" spans="1:21" ht="26.25" customHeight="1" x14ac:dyDescent="0.25">
      <c r="A195" s="60">
        <v>111</v>
      </c>
      <c r="B195" s="4"/>
      <c r="C195" s="76"/>
      <c r="D195" s="4"/>
      <c r="E195" s="4"/>
      <c r="F195" s="17">
        <f t="shared" si="55"/>
        <v>0</v>
      </c>
      <c r="G195" s="4"/>
      <c r="H195" s="6"/>
      <c r="I195" s="19">
        <f t="shared" si="63"/>
        <v>0</v>
      </c>
      <c r="J195" s="7"/>
      <c r="K195" s="20">
        <v>0.03</v>
      </c>
      <c r="L195" s="62">
        <f t="shared" si="56"/>
        <v>0</v>
      </c>
      <c r="M195" s="4"/>
      <c r="N195" s="17">
        <f t="shared" si="64"/>
        <v>0</v>
      </c>
      <c r="O195" s="4"/>
      <c r="P195" s="64">
        <f t="shared" si="57"/>
        <v>0</v>
      </c>
      <c r="Q195" s="63">
        <f t="shared" si="58"/>
        <v>0</v>
      </c>
      <c r="R195" s="48">
        <f t="shared" si="59"/>
        <v>0</v>
      </c>
      <c r="S195" s="49">
        <f t="shared" si="60"/>
        <v>0</v>
      </c>
      <c r="T195" s="74">
        <f t="shared" si="61"/>
        <v>0</v>
      </c>
      <c r="U195" s="74">
        <f t="shared" si="62"/>
        <v>0</v>
      </c>
    </row>
    <row r="196" spans="1:21" ht="26.25" customHeight="1" x14ac:dyDescent="0.25">
      <c r="A196" s="60">
        <v>112</v>
      </c>
      <c r="B196" s="4"/>
      <c r="C196" s="76"/>
      <c r="D196" s="4"/>
      <c r="E196" s="4"/>
      <c r="F196" s="17">
        <f t="shared" si="55"/>
        <v>0</v>
      </c>
      <c r="G196" s="4"/>
      <c r="H196" s="6"/>
      <c r="I196" s="19">
        <f t="shared" si="63"/>
        <v>0</v>
      </c>
      <c r="J196" s="7"/>
      <c r="K196" s="20">
        <v>0.03</v>
      </c>
      <c r="L196" s="62">
        <f t="shared" si="56"/>
        <v>0</v>
      </c>
      <c r="M196" s="4"/>
      <c r="N196" s="17">
        <f t="shared" si="64"/>
        <v>0</v>
      </c>
      <c r="O196" s="4"/>
      <c r="P196" s="64">
        <f t="shared" si="57"/>
        <v>0</v>
      </c>
      <c r="Q196" s="63">
        <f t="shared" si="58"/>
        <v>0</v>
      </c>
      <c r="R196" s="48">
        <f t="shared" si="59"/>
        <v>0</v>
      </c>
      <c r="S196" s="49">
        <f t="shared" si="60"/>
        <v>0</v>
      </c>
      <c r="T196" s="74">
        <f t="shared" si="61"/>
        <v>0</v>
      </c>
      <c r="U196" s="74">
        <f t="shared" si="62"/>
        <v>0</v>
      </c>
    </row>
    <row r="197" spans="1:21" ht="26.25" customHeight="1" x14ac:dyDescent="0.25">
      <c r="A197" s="265" t="s">
        <v>167</v>
      </c>
      <c r="B197" s="265"/>
      <c r="C197" s="265"/>
      <c r="D197" s="266"/>
      <c r="E197" s="8"/>
      <c r="F197" s="18">
        <f>SUM(F174:F196)</f>
        <v>0</v>
      </c>
      <c r="G197" s="18">
        <f>SUM(G174:G196)</f>
        <v>0</v>
      </c>
      <c r="H197" s="8"/>
      <c r="I197" s="10"/>
      <c r="J197" s="8"/>
      <c r="K197" s="11"/>
      <c r="L197" s="12"/>
      <c r="M197" s="18">
        <f>SUM(M174:M196)</f>
        <v>0</v>
      </c>
      <c r="N197" s="18">
        <f>SUM(N174:N196)</f>
        <v>0</v>
      </c>
      <c r="O197" s="8"/>
      <c r="P197" s="8"/>
      <c r="Q197" s="8"/>
      <c r="R197" s="47">
        <f>SUMIF((B174:B196),"",(R174:R196))</f>
        <v>0</v>
      </c>
      <c r="S197" s="47">
        <f>SUMIF((B174:B196),"",(S174:S196))</f>
        <v>0</v>
      </c>
      <c r="T197" s="74">
        <f t="shared" ref="T197:U197" si="65">SUM(T174:T196)</f>
        <v>0</v>
      </c>
      <c r="U197" s="74">
        <f t="shared" si="65"/>
        <v>0</v>
      </c>
    </row>
    <row r="198" spans="1:21" x14ac:dyDescent="0.25">
      <c r="I198" s="21"/>
      <c r="L198" s="22"/>
      <c r="T198" s="183">
        <f>SUM(T174:T196)</f>
        <v>0</v>
      </c>
      <c r="U198" s="183">
        <f>SUM(U174:U196)</f>
        <v>0</v>
      </c>
    </row>
    <row r="199" spans="1:21" ht="34.5" customHeight="1" x14ac:dyDescent="0.25">
      <c r="L199" s="61" t="s">
        <v>168</v>
      </c>
      <c r="N199" s="23" t="s">
        <v>26</v>
      </c>
      <c r="P199" s="245" t="s">
        <v>27</v>
      </c>
      <c r="Q199" s="246"/>
      <c r="R199" s="247"/>
      <c r="S199" s="247"/>
    </row>
    <row r="200" spans="1:21" x14ac:dyDescent="0.25">
      <c r="I200" s="24"/>
      <c r="P200" s="244" t="s">
        <v>135</v>
      </c>
      <c r="Q200" s="244"/>
      <c r="R200" s="244"/>
      <c r="S200" s="244"/>
    </row>
    <row r="207" spans="1:21" ht="26.25" customHeight="1" x14ac:dyDescent="0.25">
      <c r="A207" s="2" t="s">
        <v>15</v>
      </c>
      <c r="B207" s="2"/>
      <c r="C207" s="2"/>
      <c r="H207" s="253" t="s">
        <v>119</v>
      </c>
      <c r="I207" s="82"/>
      <c r="J207" s="83" t="s">
        <v>18</v>
      </c>
      <c r="K207" s="243">
        <f>$K$1</f>
        <v>0</v>
      </c>
      <c r="L207" s="243"/>
      <c r="M207" s="243"/>
      <c r="N207" s="243"/>
      <c r="O207" s="243"/>
      <c r="P207" s="82"/>
      <c r="Q207" s="83" t="s">
        <v>21</v>
      </c>
      <c r="R207" s="243"/>
      <c r="S207" s="243"/>
    </row>
    <row r="208" spans="1:21" ht="18.75" x14ac:dyDescent="0.25">
      <c r="A208" s="2" t="s">
        <v>16</v>
      </c>
      <c r="B208" s="2"/>
      <c r="C208" s="2"/>
      <c r="H208" s="253"/>
      <c r="I208" s="82"/>
      <c r="J208" s="96" t="s">
        <v>132</v>
      </c>
      <c r="K208" s="243">
        <f>$K$2</f>
        <v>0</v>
      </c>
      <c r="L208" s="243"/>
      <c r="M208" s="243"/>
      <c r="N208" s="243"/>
      <c r="O208" s="243"/>
      <c r="P208" s="254" t="s">
        <v>162</v>
      </c>
      <c r="Q208" s="255"/>
      <c r="R208" s="255"/>
      <c r="S208" s="256"/>
    </row>
    <row r="209" spans="1:21" ht="33" customHeight="1" x14ac:dyDescent="0.25">
      <c r="A209" s="2" t="s">
        <v>17</v>
      </c>
      <c r="B209" s="2"/>
      <c r="C209" s="2"/>
      <c r="H209" s="253"/>
      <c r="I209" s="82"/>
      <c r="J209" s="83" t="s">
        <v>134</v>
      </c>
      <c r="K209" s="258">
        <f>$K$3</f>
        <v>0</v>
      </c>
      <c r="L209" s="259"/>
      <c r="M209" s="260"/>
      <c r="N209" s="97" t="s">
        <v>133</v>
      </c>
      <c r="O209" s="98">
        <f>$O$3</f>
        <v>0</v>
      </c>
      <c r="P209" s="242" t="s">
        <v>163</v>
      </c>
      <c r="Q209" s="242"/>
      <c r="R209" s="242"/>
      <c r="S209" s="242"/>
    </row>
    <row r="210" spans="1:21" ht="19.5" customHeight="1" x14ac:dyDescent="0.25">
      <c r="H210" s="253"/>
      <c r="I210" s="82"/>
      <c r="J210" s="83" t="s">
        <v>19</v>
      </c>
      <c r="K210" s="243">
        <f>$K$4</f>
        <v>0</v>
      </c>
      <c r="L210" s="243"/>
      <c r="M210" s="243"/>
      <c r="N210" s="243"/>
      <c r="O210" s="243"/>
      <c r="P210" s="82"/>
      <c r="Q210" s="83" t="s">
        <v>22</v>
      </c>
      <c r="R210" s="243">
        <f>$R$4</f>
        <v>0</v>
      </c>
      <c r="S210" s="243"/>
    </row>
    <row r="211" spans="1:21" ht="21" customHeight="1" x14ac:dyDescent="0.25">
      <c r="H211" s="253"/>
      <c r="I211" s="82"/>
      <c r="J211" s="83" t="s">
        <v>131</v>
      </c>
      <c r="K211" s="243">
        <f>$K$5</f>
        <v>0</v>
      </c>
      <c r="L211" s="243"/>
      <c r="M211" s="243"/>
      <c r="N211" s="243"/>
      <c r="O211" s="243"/>
      <c r="P211" s="257" t="s">
        <v>165</v>
      </c>
      <c r="Q211" s="257"/>
      <c r="R211" s="243">
        <f>$R$5</f>
        <v>0</v>
      </c>
      <c r="S211" s="243"/>
    </row>
    <row r="213" spans="1:21" ht="18.75" x14ac:dyDescent="0.25">
      <c r="A213" s="249" t="s">
        <v>264</v>
      </c>
      <c r="B213" s="249"/>
      <c r="C213" s="249"/>
      <c r="D213" s="249"/>
      <c r="E213" s="249"/>
      <c r="F213" s="249"/>
      <c r="G213" s="249"/>
      <c r="H213" s="249"/>
      <c r="I213" s="249"/>
      <c r="J213" s="249"/>
      <c r="K213" s="249"/>
      <c r="L213" s="249"/>
      <c r="M213" s="249"/>
      <c r="N213" s="249"/>
      <c r="O213" s="249"/>
      <c r="P213" s="249"/>
      <c r="Q213" s="249"/>
      <c r="R213" s="249"/>
      <c r="S213" s="249"/>
    </row>
    <row r="214" spans="1:21" ht="18.75" x14ac:dyDescent="0.25">
      <c r="A214" s="249" t="s">
        <v>265</v>
      </c>
      <c r="B214" s="249"/>
      <c r="C214" s="249"/>
      <c r="D214" s="249"/>
      <c r="E214" s="249"/>
      <c r="F214" s="249"/>
      <c r="G214" s="249"/>
      <c r="H214" s="249"/>
      <c r="I214" s="249"/>
      <c r="J214" s="249"/>
      <c r="K214" s="249"/>
      <c r="L214" s="249"/>
      <c r="M214" s="249"/>
      <c r="N214" s="249"/>
      <c r="O214" s="249"/>
      <c r="P214" s="249"/>
      <c r="Q214" s="249"/>
      <c r="R214" s="249"/>
      <c r="S214" s="249"/>
    </row>
    <row r="215" spans="1:21" ht="15.75" x14ac:dyDescent="0.25">
      <c r="A215" s="267" t="s">
        <v>121</v>
      </c>
      <c r="B215" s="267"/>
      <c r="C215" s="267"/>
      <c r="D215" s="267"/>
      <c r="E215" s="267"/>
      <c r="F215" s="267"/>
      <c r="G215" s="267"/>
      <c r="H215" s="267"/>
      <c r="I215" s="81"/>
      <c r="J215" s="81"/>
      <c r="K215" s="81"/>
      <c r="L215" s="81"/>
      <c r="M215" s="81"/>
      <c r="N215" s="81"/>
      <c r="O215" s="81"/>
      <c r="P215" s="81"/>
      <c r="Q215" s="81"/>
      <c r="R215" s="81"/>
      <c r="S215" s="81"/>
    </row>
    <row r="216" spans="1:21" ht="36" x14ac:dyDescent="0.25">
      <c r="A216" s="1"/>
      <c r="B216" s="1"/>
      <c r="C216" s="1"/>
      <c r="D216" s="1"/>
      <c r="E216" s="1"/>
      <c r="F216" s="1"/>
      <c r="G216" s="1"/>
      <c r="H216" s="1"/>
      <c r="I216" s="1"/>
      <c r="J216" s="93" t="s">
        <v>129</v>
      </c>
      <c r="K216" s="250" t="s">
        <v>130</v>
      </c>
      <c r="L216" s="250"/>
      <c r="M216" s="1"/>
      <c r="N216" s="1"/>
      <c r="O216" s="1"/>
      <c r="P216" s="93" t="s">
        <v>129</v>
      </c>
      <c r="Q216" s="94" t="s">
        <v>130</v>
      </c>
      <c r="R216" s="93" t="s">
        <v>129</v>
      </c>
      <c r="S216" s="94" t="s">
        <v>130</v>
      </c>
      <c r="T216" s="37"/>
      <c r="U216" s="37"/>
    </row>
    <row r="217" spans="1:21" ht="18.75" x14ac:dyDescent="0.25">
      <c r="A217" s="84" t="s">
        <v>4</v>
      </c>
      <c r="B217" s="84" t="s">
        <v>5</v>
      </c>
      <c r="C217" s="9" t="s">
        <v>6</v>
      </c>
      <c r="D217" s="9" t="s">
        <v>7</v>
      </c>
      <c r="E217" s="9" t="s">
        <v>8</v>
      </c>
      <c r="F217" s="84" t="s">
        <v>9</v>
      </c>
      <c r="G217" s="9" t="s">
        <v>10</v>
      </c>
      <c r="H217" s="9" t="s">
        <v>11</v>
      </c>
      <c r="I217" s="84" t="s">
        <v>12</v>
      </c>
      <c r="J217" s="25" t="s">
        <v>13</v>
      </c>
      <c r="K217" s="85" t="s">
        <v>14</v>
      </c>
      <c r="L217" s="85" t="s">
        <v>24</v>
      </c>
      <c r="M217" s="9" t="s">
        <v>25</v>
      </c>
      <c r="N217" s="9" t="s">
        <v>110</v>
      </c>
      <c r="O217" s="9" t="s">
        <v>111</v>
      </c>
      <c r="P217" s="88" t="s">
        <v>112</v>
      </c>
      <c r="Q217" s="85" t="s">
        <v>113</v>
      </c>
      <c r="R217" s="88" t="s">
        <v>114</v>
      </c>
      <c r="S217" s="85" t="s">
        <v>115</v>
      </c>
      <c r="T217" s="51" t="s">
        <v>116</v>
      </c>
      <c r="U217" s="51" t="s">
        <v>181</v>
      </c>
    </row>
    <row r="218" spans="1:21" ht="127.5" customHeight="1" x14ac:dyDescent="0.25">
      <c r="A218" s="86" t="s">
        <v>0</v>
      </c>
      <c r="B218" s="153" t="s">
        <v>238</v>
      </c>
      <c r="C218" s="44" t="s">
        <v>263</v>
      </c>
      <c r="D218" s="15" t="s">
        <v>1</v>
      </c>
      <c r="E218" s="15" t="s">
        <v>2</v>
      </c>
      <c r="F218" s="86" t="s">
        <v>182</v>
      </c>
      <c r="G218" s="15" t="s">
        <v>3</v>
      </c>
      <c r="H218" s="15" t="s">
        <v>23</v>
      </c>
      <c r="I218" s="86" t="s">
        <v>234</v>
      </c>
      <c r="J218" s="16" t="s">
        <v>267</v>
      </c>
      <c r="K218" s="87" t="s">
        <v>276</v>
      </c>
      <c r="L218" s="87" t="s">
        <v>183</v>
      </c>
      <c r="M218" s="15" t="s">
        <v>138</v>
      </c>
      <c r="N218" s="15" t="s">
        <v>136</v>
      </c>
      <c r="O218" s="15" t="s">
        <v>166</v>
      </c>
      <c r="P218" s="89" t="s">
        <v>184</v>
      </c>
      <c r="Q218" s="87" t="s">
        <v>185</v>
      </c>
      <c r="R218" s="251" t="s">
        <v>94</v>
      </c>
      <c r="S218" s="252"/>
      <c r="T218" s="90" t="s">
        <v>186</v>
      </c>
      <c r="U218" s="90" t="s">
        <v>187</v>
      </c>
    </row>
    <row r="219" spans="1:21" ht="26.25" customHeight="1" x14ac:dyDescent="0.25">
      <c r="A219" s="60">
        <v>113</v>
      </c>
      <c r="B219" s="4"/>
      <c r="C219" s="76"/>
      <c r="D219" s="5"/>
      <c r="E219" s="5"/>
      <c r="F219" s="17">
        <f t="shared" ref="F219:F241" si="66">E219-D219</f>
        <v>0</v>
      </c>
      <c r="G219" s="4"/>
      <c r="H219" s="6"/>
      <c r="I219" s="19">
        <f>IFERROR((H219/F219)/G219,0)</f>
        <v>0</v>
      </c>
      <c r="J219" s="7"/>
      <c r="K219" s="20">
        <v>0.03</v>
      </c>
      <c r="L219" s="62">
        <f t="shared" ref="L219:L241" si="67">IF(ISBLANK(J219),((I219*3)/100),"")</f>
        <v>0</v>
      </c>
      <c r="M219" s="4"/>
      <c r="N219" s="17">
        <f>G219-M219</f>
        <v>0</v>
      </c>
      <c r="O219" s="4"/>
      <c r="P219" s="64">
        <f t="shared" ref="P219:P241" si="68">J219*M219*F219</f>
        <v>0</v>
      </c>
      <c r="Q219" s="63">
        <f t="shared" ref="Q219:Q241" si="69">IF(ISBLANK(J219),IF(L219&lt;=0.8,L219*M219*F219,IF(L219&gt;0.8,0.8*M219*F219,"")),"")</f>
        <v>0</v>
      </c>
      <c r="R219" s="48">
        <f t="shared" ref="R219:R241" si="70">((P219*10)/100)+P219</f>
        <v>0</v>
      </c>
      <c r="S219" s="49">
        <f t="shared" ref="S219:S241" si="71">IF(ISBLANK(J219),(((Q219*10)/100)+Q219),"")</f>
        <v>0</v>
      </c>
      <c r="T219" s="74">
        <f t="shared" ref="T219:T241" si="72">F219*M219</f>
        <v>0</v>
      </c>
      <c r="U219" s="74">
        <f t="shared" ref="U219:U241" si="73">F219*N219</f>
        <v>0</v>
      </c>
    </row>
    <row r="220" spans="1:21" ht="26.25" customHeight="1" x14ac:dyDescent="0.25">
      <c r="A220" s="60">
        <v>114</v>
      </c>
      <c r="B220" s="4"/>
      <c r="C220" s="76"/>
      <c r="D220" s="5"/>
      <c r="E220" s="5"/>
      <c r="F220" s="17">
        <f t="shared" si="66"/>
        <v>0</v>
      </c>
      <c r="G220" s="4"/>
      <c r="H220" s="6"/>
      <c r="I220" s="19">
        <f t="shared" ref="I220:I241" si="74">IFERROR((H220/F220)/G220,0)</f>
        <v>0</v>
      </c>
      <c r="J220" s="7"/>
      <c r="K220" s="20">
        <v>0.03</v>
      </c>
      <c r="L220" s="62">
        <f t="shared" si="67"/>
        <v>0</v>
      </c>
      <c r="M220" s="4"/>
      <c r="N220" s="17">
        <f t="shared" ref="N220:N241" si="75">G220-M220</f>
        <v>0</v>
      </c>
      <c r="O220" s="4"/>
      <c r="P220" s="64">
        <f t="shared" si="68"/>
        <v>0</v>
      </c>
      <c r="Q220" s="63">
        <f t="shared" si="69"/>
        <v>0</v>
      </c>
      <c r="R220" s="48">
        <f t="shared" si="70"/>
        <v>0</v>
      </c>
      <c r="S220" s="49">
        <f t="shared" si="71"/>
        <v>0</v>
      </c>
      <c r="T220" s="74">
        <f t="shared" si="72"/>
        <v>0</v>
      </c>
      <c r="U220" s="74">
        <f t="shared" si="73"/>
        <v>0</v>
      </c>
    </row>
    <row r="221" spans="1:21" ht="26.25" customHeight="1" x14ac:dyDescent="0.25">
      <c r="A221" s="60">
        <v>115</v>
      </c>
      <c r="B221" s="4"/>
      <c r="C221" s="76"/>
      <c r="D221" s="4"/>
      <c r="E221" s="4"/>
      <c r="F221" s="17">
        <f t="shared" si="66"/>
        <v>0</v>
      </c>
      <c r="G221" s="4"/>
      <c r="H221" s="6"/>
      <c r="I221" s="19">
        <f t="shared" si="74"/>
        <v>0</v>
      </c>
      <c r="J221" s="7"/>
      <c r="K221" s="20">
        <v>0.03</v>
      </c>
      <c r="L221" s="62">
        <f t="shared" si="67"/>
        <v>0</v>
      </c>
      <c r="M221" s="4"/>
      <c r="N221" s="17">
        <f t="shared" si="75"/>
        <v>0</v>
      </c>
      <c r="O221" s="4"/>
      <c r="P221" s="64">
        <f t="shared" si="68"/>
        <v>0</v>
      </c>
      <c r="Q221" s="63">
        <f t="shared" si="69"/>
        <v>0</v>
      </c>
      <c r="R221" s="48">
        <f t="shared" si="70"/>
        <v>0</v>
      </c>
      <c r="S221" s="49">
        <f t="shared" si="71"/>
        <v>0</v>
      </c>
      <c r="T221" s="74">
        <f t="shared" si="72"/>
        <v>0</v>
      </c>
      <c r="U221" s="74">
        <f t="shared" si="73"/>
        <v>0</v>
      </c>
    </row>
    <row r="222" spans="1:21" ht="26.25" customHeight="1" x14ac:dyDescent="0.25">
      <c r="A222" s="60">
        <v>116</v>
      </c>
      <c r="B222" s="4"/>
      <c r="C222" s="76"/>
      <c r="D222" s="4"/>
      <c r="E222" s="4"/>
      <c r="F222" s="17">
        <f t="shared" si="66"/>
        <v>0</v>
      </c>
      <c r="G222" s="4"/>
      <c r="H222" s="6"/>
      <c r="I222" s="19">
        <f t="shared" si="74"/>
        <v>0</v>
      </c>
      <c r="J222" s="7"/>
      <c r="K222" s="20">
        <v>0.03</v>
      </c>
      <c r="L222" s="62">
        <f t="shared" si="67"/>
        <v>0</v>
      </c>
      <c r="M222" s="4"/>
      <c r="N222" s="17">
        <f t="shared" si="75"/>
        <v>0</v>
      </c>
      <c r="O222" s="4"/>
      <c r="P222" s="64">
        <f t="shared" si="68"/>
        <v>0</v>
      </c>
      <c r="Q222" s="63">
        <f t="shared" si="69"/>
        <v>0</v>
      </c>
      <c r="R222" s="48">
        <f t="shared" si="70"/>
        <v>0</v>
      </c>
      <c r="S222" s="49">
        <f t="shared" si="71"/>
        <v>0</v>
      </c>
      <c r="T222" s="74">
        <f t="shared" si="72"/>
        <v>0</v>
      </c>
      <c r="U222" s="74">
        <f t="shared" si="73"/>
        <v>0</v>
      </c>
    </row>
    <row r="223" spans="1:21" ht="26.25" customHeight="1" x14ac:dyDescent="0.25">
      <c r="A223" s="60">
        <v>117</v>
      </c>
      <c r="B223" s="4"/>
      <c r="C223" s="76"/>
      <c r="D223" s="4"/>
      <c r="E223" s="4"/>
      <c r="F223" s="17">
        <f t="shared" si="66"/>
        <v>0</v>
      </c>
      <c r="G223" s="4"/>
      <c r="H223" s="6"/>
      <c r="I223" s="19">
        <f t="shared" si="74"/>
        <v>0</v>
      </c>
      <c r="J223" s="7"/>
      <c r="K223" s="20">
        <v>0.03</v>
      </c>
      <c r="L223" s="62">
        <f t="shared" si="67"/>
        <v>0</v>
      </c>
      <c r="M223" s="4"/>
      <c r="N223" s="17">
        <f t="shared" si="75"/>
        <v>0</v>
      </c>
      <c r="O223" s="4"/>
      <c r="P223" s="64">
        <f t="shared" si="68"/>
        <v>0</v>
      </c>
      <c r="Q223" s="63">
        <f t="shared" si="69"/>
        <v>0</v>
      </c>
      <c r="R223" s="48">
        <f t="shared" si="70"/>
        <v>0</v>
      </c>
      <c r="S223" s="49">
        <f t="shared" si="71"/>
        <v>0</v>
      </c>
      <c r="T223" s="74">
        <f t="shared" si="72"/>
        <v>0</v>
      </c>
      <c r="U223" s="74">
        <f t="shared" si="73"/>
        <v>0</v>
      </c>
    </row>
    <row r="224" spans="1:21" ht="26.25" customHeight="1" x14ac:dyDescent="0.25">
      <c r="A224" s="60">
        <v>118</v>
      </c>
      <c r="B224" s="4"/>
      <c r="C224" s="76"/>
      <c r="D224" s="4"/>
      <c r="E224" s="4"/>
      <c r="F224" s="17">
        <f t="shared" si="66"/>
        <v>0</v>
      </c>
      <c r="G224" s="4"/>
      <c r="H224" s="6"/>
      <c r="I224" s="19">
        <f t="shared" si="74"/>
        <v>0</v>
      </c>
      <c r="J224" s="7"/>
      <c r="K224" s="20">
        <v>0.03</v>
      </c>
      <c r="L224" s="62">
        <f t="shared" si="67"/>
        <v>0</v>
      </c>
      <c r="M224" s="4"/>
      <c r="N224" s="17">
        <f t="shared" si="75"/>
        <v>0</v>
      </c>
      <c r="O224" s="4"/>
      <c r="P224" s="64">
        <f t="shared" si="68"/>
        <v>0</v>
      </c>
      <c r="Q224" s="63">
        <f t="shared" si="69"/>
        <v>0</v>
      </c>
      <c r="R224" s="48">
        <f t="shared" si="70"/>
        <v>0</v>
      </c>
      <c r="S224" s="49">
        <f t="shared" si="71"/>
        <v>0</v>
      </c>
      <c r="T224" s="74">
        <f t="shared" si="72"/>
        <v>0</v>
      </c>
      <c r="U224" s="74">
        <f t="shared" si="73"/>
        <v>0</v>
      </c>
    </row>
    <row r="225" spans="1:21" ht="26.25" customHeight="1" x14ac:dyDescent="0.25">
      <c r="A225" s="60">
        <v>119</v>
      </c>
      <c r="B225" s="4"/>
      <c r="C225" s="76"/>
      <c r="D225" s="4"/>
      <c r="E225" s="4"/>
      <c r="F225" s="17">
        <f t="shared" si="66"/>
        <v>0</v>
      </c>
      <c r="G225" s="4"/>
      <c r="H225" s="6"/>
      <c r="I225" s="19">
        <f t="shared" si="74"/>
        <v>0</v>
      </c>
      <c r="J225" s="7"/>
      <c r="K225" s="20">
        <v>0.03</v>
      </c>
      <c r="L225" s="62">
        <f t="shared" si="67"/>
        <v>0</v>
      </c>
      <c r="M225" s="4"/>
      <c r="N225" s="17">
        <f t="shared" si="75"/>
        <v>0</v>
      </c>
      <c r="O225" s="4"/>
      <c r="P225" s="64">
        <f t="shared" si="68"/>
        <v>0</v>
      </c>
      <c r="Q225" s="63">
        <f t="shared" si="69"/>
        <v>0</v>
      </c>
      <c r="R225" s="48">
        <f t="shared" si="70"/>
        <v>0</v>
      </c>
      <c r="S225" s="49">
        <f t="shared" si="71"/>
        <v>0</v>
      </c>
      <c r="T225" s="74">
        <f t="shared" si="72"/>
        <v>0</v>
      </c>
      <c r="U225" s="74">
        <f t="shared" si="73"/>
        <v>0</v>
      </c>
    </row>
    <row r="226" spans="1:21" ht="26.25" customHeight="1" x14ac:dyDescent="0.25">
      <c r="A226" s="60">
        <v>120</v>
      </c>
      <c r="B226" s="4"/>
      <c r="C226" s="76"/>
      <c r="D226" s="4"/>
      <c r="E226" s="4"/>
      <c r="F226" s="17">
        <f t="shared" si="66"/>
        <v>0</v>
      </c>
      <c r="G226" s="4"/>
      <c r="H226" s="6"/>
      <c r="I226" s="19">
        <f t="shared" si="74"/>
        <v>0</v>
      </c>
      <c r="J226" s="7"/>
      <c r="K226" s="20">
        <v>0.03</v>
      </c>
      <c r="L226" s="62">
        <f t="shared" si="67"/>
        <v>0</v>
      </c>
      <c r="M226" s="4"/>
      <c r="N226" s="17">
        <f t="shared" si="75"/>
        <v>0</v>
      </c>
      <c r="O226" s="4"/>
      <c r="P226" s="64">
        <f t="shared" si="68"/>
        <v>0</v>
      </c>
      <c r="Q226" s="63">
        <f t="shared" si="69"/>
        <v>0</v>
      </c>
      <c r="R226" s="48">
        <f t="shared" si="70"/>
        <v>0</v>
      </c>
      <c r="S226" s="49">
        <f t="shared" si="71"/>
        <v>0</v>
      </c>
      <c r="T226" s="74">
        <f t="shared" si="72"/>
        <v>0</v>
      </c>
      <c r="U226" s="74">
        <f t="shared" si="73"/>
        <v>0</v>
      </c>
    </row>
    <row r="227" spans="1:21" ht="26.25" customHeight="1" x14ac:dyDescent="0.25">
      <c r="A227" s="60">
        <v>121</v>
      </c>
      <c r="B227" s="4"/>
      <c r="C227" s="76"/>
      <c r="D227" s="4"/>
      <c r="E227" s="4"/>
      <c r="F227" s="17">
        <f t="shared" si="66"/>
        <v>0</v>
      </c>
      <c r="G227" s="4"/>
      <c r="H227" s="6"/>
      <c r="I227" s="19">
        <f t="shared" si="74"/>
        <v>0</v>
      </c>
      <c r="J227" s="7"/>
      <c r="K227" s="20">
        <v>0.03</v>
      </c>
      <c r="L227" s="62">
        <f t="shared" si="67"/>
        <v>0</v>
      </c>
      <c r="M227" s="4"/>
      <c r="N227" s="17">
        <f t="shared" si="75"/>
        <v>0</v>
      </c>
      <c r="O227" s="4"/>
      <c r="P227" s="64">
        <f t="shared" si="68"/>
        <v>0</v>
      </c>
      <c r="Q227" s="63">
        <f t="shared" si="69"/>
        <v>0</v>
      </c>
      <c r="R227" s="48">
        <f t="shared" si="70"/>
        <v>0</v>
      </c>
      <c r="S227" s="49">
        <f t="shared" si="71"/>
        <v>0</v>
      </c>
      <c r="T227" s="74">
        <f t="shared" si="72"/>
        <v>0</v>
      </c>
      <c r="U227" s="74">
        <f t="shared" si="73"/>
        <v>0</v>
      </c>
    </row>
    <row r="228" spans="1:21" ht="26.25" customHeight="1" x14ac:dyDescent="0.25">
      <c r="A228" s="60">
        <v>122</v>
      </c>
      <c r="B228" s="4"/>
      <c r="C228" s="76"/>
      <c r="D228" s="4"/>
      <c r="E228" s="4"/>
      <c r="F228" s="17">
        <f t="shared" si="66"/>
        <v>0</v>
      </c>
      <c r="G228" s="4"/>
      <c r="H228" s="6"/>
      <c r="I228" s="19">
        <f t="shared" si="74"/>
        <v>0</v>
      </c>
      <c r="J228" s="7"/>
      <c r="K228" s="20">
        <v>0.03</v>
      </c>
      <c r="L228" s="62">
        <f t="shared" si="67"/>
        <v>0</v>
      </c>
      <c r="M228" s="4"/>
      <c r="N228" s="17">
        <f t="shared" si="75"/>
        <v>0</v>
      </c>
      <c r="O228" s="4"/>
      <c r="P228" s="64">
        <f t="shared" si="68"/>
        <v>0</v>
      </c>
      <c r="Q228" s="63">
        <f t="shared" si="69"/>
        <v>0</v>
      </c>
      <c r="R228" s="48">
        <f t="shared" si="70"/>
        <v>0</v>
      </c>
      <c r="S228" s="49">
        <f t="shared" si="71"/>
        <v>0</v>
      </c>
      <c r="T228" s="74">
        <f t="shared" si="72"/>
        <v>0</v>
      </c>
      <c r="U228" s="74">
        <f t="shared" si="73"/>
        <v>0</v>
      </c>
    </row>
    <row r="229" spans="1:21" ht="26.25" customHeight="1" x14ac:dyDescent="0.25">
      <c r="A229" s="60">
        <v>123</v>
      </c>
      <c r="B229" s="4"/>
      <c r="C229" s="76"/>
      <c r="D229" s="4"/>
      <c r="E229" s="4"/>
      <c r="F229" s="17">
        <f t="shared" si="66"/>
        <v>0</v>
      </c>
      <c r="G229" s="4"/>
      <c r="H229" s="6"/>
      <c r="I229" s="19">
        <f t="shared" si="74"/>
        <v>0</v>
      </c>
      <c r="J229" s="7"/>
      <c r="K229" s="20">
        <v>0.03</v>
      </c>
      <c r="L229" s="62">
        <f t="shared" si="67"/>
        <v>0</v>
      </c>
      <c r="M229" s="4"/>
      <c r="N229" s="17">
        <f t="shared" si="75"/>
        <v>0</v>
      </c>
      <c r="O229" s="4"/>
      <c r="P229" s="64">
        <f t="shared" si="68"/>
        <v>0</v>
      </c>
      <c r="Q229" s="63">
        <f t="shared" si="69"/>
        <v>0</v>
      </c>
      <c r="R229" s="48">
        <f t="shared" si="70"/>
        <v>0</v>
      </c>
      <c r="S229" s="49">
        <f t="shared" si="71"/>
        <v>0</v>
      </c>
      <c r="T229" s="74">
        <f t="shared" si="72"/>
        <v>0</v>
      </c>
      <c r="U229" s="74">
        <f t="shared" si="73"/>
        <v>0</v>
      </c>
    </row>
    <row r="230" spans="1:21" ht="26.25" customHeight="1" x14ac:dyDescent="0.25">
      <c r="A230" s="60">
        <v>124</v>
      </c>
      <c r="B230" s="4"/>
      <c r="C230" s="76"/>
      <c r="D230" s="4"/>
      <c r="E230" s="4"/>
      <c r="F230" s="17">
        <f t="shared" si="66"/>
        <v>0</v>
      </c>
      <c r="G230" s="4"/>
      <c r="H230" s="6"/>
      <c r="I230" s="19">
        <f t="shared" si="74"/>
        <v>0</v>
      </c>
      <c r="J230" s="7"/>
      <c r="K230" s="20">
        <v>0.03</v>
      </c>
      <c r="L230" s="62">
        <f t="shared" si="67"/>
        <v>0</v>
      </c>
      <c r="M230" s="4"/>
      <c r="N230" s="17">
        <f t="shared" si="75"/>
        <v>0</v>
      </c>
      <c r="O230" s="4"/>
      <c r="P230" s="64">
        <f t="shared" si="68"/>
        <v>0</v>
      </c>
      <c r="Q230" s="63">
        <f t="shared" si="69"/>
        <v>0</v>
      </c>
      <c r="R230" s="48">
        <f t="shared" si="70"/>
        <v>0</v>
      </c>
      <c r="S230" s="49">
        <f t="shared" si="71"/>
        <v>0</v>
      </c>
      <c r="T230" s="74">
        <f t="shared" si="72"/>
        <v>0</v>
      </c>
      <c r="U230" s="74">
        <f t="shared" si="73"/>
        <v>0</v>
      </c>
    </row>
    <row r="231" spans="1:21" ht="26.25" customHeight="1" x14ac:dyDescent="0.25">
      <c r="A231" s="60">
        <v>125</v>
      </c>
      <c r="B231" s="4"/>
      <c r="C231" s="76"/>
      <c r="D231" s="4"/>
      <c r="E231" s="4"/>
      <c r="F231" s="17">
        <f t="shared" si="66"/>
        <v>0</v>
      </c>
      <c r="G231" s="4"/>
      <c r="H231" s="6"/>
      <c r="I231" s="19">
        <f t="shared" si="74"/>
        <v>0</v>
      </c>
      <c r="J231" s="7"/>
      <c r="K231" s="20">
        <v>0.03</v>
      </c>
      <c r="L231" s="62">
        <f t="shared" si="67"/>
        <v>0</v>
      </c>
      <c r="M231" s="4"/>
      <c r="N231" s="17">
        <f t="shared" si="75"/>
        <v>0</v>
      </c>
      <c r="O231" s="4"/>
      <c r="P231" s="64">
        <f t="shared" si="68"/>
        <v>0</v>
      </c>
      <c r="Q231" s="63">
        <f t="shared" si="69"/>
        <v>0</v>
      </c>
      <c r="R231" s="48">
        <f t="shared" si="70"/>
        <v>0</v>
      </c>
      <c r="S231" s="49">
        <f t="shared" si="71"/>
        <v>0</v>
      </c>
      <c r="T231" s="74">
        <f t="shared" si="72"/>
        <v>0</v>
      </c>
      <c r="U231" s="74">
        <f t="shared" si="73"/>
        <v>0</v>
      </c>
    </row>
    <row r="232" spans="1:21" ht="26.25" customHeight="1" x14ac:dyDescent="0.25">
      <c r="A232" s="60">
        <v>126</v>
      </c>
      <c r="B232" s="4"/>
      <c r="C232" s="76"/>
      <c r="D232" s="4"/>
      <c r="E232" s="4"/>
      <c r="F232" s="17">
        <f t="shared" si="66"/>
        <v>0</v>
      </c>
      <c r="G232" s="4"/>
      <c r="H232" s="6"/>
      <c r="I232" s="19">
        <f t="shared" si="74"/>
        <v>0</v>
      </c>
      <c r="J232" s="7"/>
      <c r="K232" s="20">
        <v>0.03</v>
      </c>
      <c r="L232" s="62">
        <f t="shared" si="67"/>
        <v>0</v>
      </c>
      <c r="M232" s="4"/>
      <c r="N232" s="17">
        <f t="shared" si="75"/>
        <v>0</v>
      </c>
      <c r="O232" s="4"/>
      <c r="P232" s="64">
        <f t="shared" si="68"/>
        <v>0</v>
      </c>
      <c r="Q232" s="63">
        <f t="shared" si="69"/>
        <v>0</v>
      </c>
      <c r="R232" s="48">
        <f t="shared" si="70"/>
        <v>0</v>
      </c>
      <c r="S232" s="49">
        <f t="shared" si="71"/>
        <v>0</v>
      </c>
      <c r="T232" s="74">
        <f t="shared" si="72"/>
        <v>0</v>
      </c>
      <c r="U232" s="74">
        <f t="shared" si="73"/>
        <v>0</v>
      </c>
    </row>
    <row r="233" spans="1:21" ht="26.25" customHeight="1" x14ac:dyDescent="0.25">
      <c r="A233" s="60">
        <v>127</v>
      </c>
      <c r="B233" s="4"/>
      <c r="C233" s="76"/>
      <c r="D233" s="4"/>
      <c r="E233" s="4"/>
      <c r="F233" s="17">
        <f t="shared" si="66"/>
        <v>0</v>
      </c>
      <c r="G233" s="4"/>
      <c r="H233" s="6"/>
      <c r="I233" s="19">
        <f t="shared" si="74"/>
        <v>0</v>
      </c>
      <c r="J233" s="7"/>
      <c r="K233" s="20">
        <v>0.03</v>
      </c>
      <c r="L233" s="62">
        <f t="shared" si="67"/>
        <v>0</v>
      </c>
      <c r="M233" s="4"/>
      <c r="N233" s="17">
        <f t="shared" si="75"/>
        <v>0</v>
      </c>
      <c r="O233" s="4"/>
      <c r="P233" s="64">
        <f t="shared" si="68"/>
        <v>0</v>
      </c>
      <c r="Q233" s="63">
        <f t="shared" si="69"/>
        <v>0</v>
      </c>
      <c r="R233" s="48">
        <f t="shared" si="70"/>
        <v>0</v>
      </c>
      <c r="S233" s="49">
        <f t="shared" si="71"/>
        <v>0</v>
      </c>
      <c r="T233" s="74">
        <f t="shared" si="72"/>
        <v>0</v>
      </c>
      <c r="U233" s="74">
        <f t="shared" si="73"/>
        <v>0</v>
      </c>
    </row>
    <row r="234" spans="1:21" ht="26.25" customHeight="1" x14ac:dyDescent="0.25">
      <c r="A234" s="60">
        <v>128</v>
      </c>
      <c r="B234" s="4"/>
      <c r="C234" s="76"/>
      <c r="D234" s="4"/>
      <c r="E234" s="4"/>
      <c r="F234" s="17">
        <f t="shared" si="66"/>
        <v>0</v>
      </c>
      <c r="G234" s="4"/>
      <c r="H234" s="6"/>
      <c r="I234" s="19">
        <f t="shared" si="74"/>
        <v>0</v>
      </c>
      <c r="J234" s="7"/>
      <c r="K234" s="20">
        <v>0.03</v>
      </c>
      <c r="L234" s="62">
        <f t="shared" si="67"/>
        <v>0</v>
      </c>
      <c r="M234" s="4"/>
      <c r="N234" s="17">
        <f t="shared" si="75"/>
        <v>0</v>
      </c>
      <c r="O234" s="4"/>
      <c r="P234" s="64">
        <f t="shared" si="68"/>
        <v>0</v>
      </c>
      <c r="Q234" s="63">
        <f t="shared" si="69"/>
        <v>0</v>
      </c>
      <c r="R234" s="48">
        <f t="shared" si="70"/>
        <v>0</v>
      </c>
      <c r="S234" s="49">
        <f t="shared" si="71"/>
        <v>0</v>
      </c>
      <c r="T234" s="74">
        <f t="shared" si="72"/>
        <v>0</v>
      </c>
      <c r="U234" s="74">
        <f t="shared" si="73"/>
        <v>0</v>
      </c>
    </row>
    <row r="235" spans="1:21" ht="26.25" customHeight="1" x14ac:dyDescent="0.25">
      <c r="A235" s="60">
        <v>129</v>
      </c>
      <c r="B235" s="4"/>
      <c r="C235" s="76"/>
      <c r="D235" s="4"/>
      <c r="E235" s="4"/>
      <c r="F235" s="17">
        <f t="shared" si="66"/>
        <v>0</v>
      </c>
      <c r="G235" s="4"/>
      <c r="H235" s="6"/>
      <c r="I235" s="19">
        <f t="shared" si="74"/>
        <v>0</v>
      </c>
      <c r="J235" s="7"/>
      <c r="K235" s="20">
        <v>0.03</v>
      </c>
      <c r="L235" s="62">
        <f t="shared" si="67"/>
        <v>0</v>
      </c>
      <c r="M235" s="4"/>
      <c r="N235" s="17">
        <f t="shared" si="75"/>
        <v>0</v>
      </c>
      <c r="O235" s="4"/>
      <c r="P235" s="64">
        <f t="shared" si="68"/>
        <v>0</v>
      </c>
      <c r="Q235" s="63">
        <f t="shared" si="69"/>
        <v>0</v>
      </c>
      <c r="R235" s="48">
        <f t="shared" si="70"/>
        <v>0</v>
      </c>
      <c r="S235" s="49">
        <f t="shared" si="71"/>
        <v>0</v>
      </c>
      <c r="T235" s="74">
        <f t="shared" si="72"/>
        <v>0</v>
      </c>
      <c r="U235" s="74">
        <f t="shared" si="73"/>
        <v>0</v>
      </c>
    </row>
    <row r="236" spans="1:21" ht="26.25" customHeight="1" x14ac:dyDescent="0.25">
      <c r="A236" s="60">
        <v>130</v>
      </c>
      <c r="B236" s="4"/>
      <c r="C236" s="76"/>
      <c r="D236" s="4"/>
      <c r="E236" s="4"/>
      <c r="F236" s="17">
        <f t="shared" si="66"/>
        <v>0</v>
      </c>
      <c r="G236" s="4"/>
      <c r="H236" s="6"/>
      <c r="I236" s="19">
        <f t="shared" si="74"/>
        <v>0</v>
      </c>
      <c r="J236" s="7"/>
      <c r="K236" s="20">
        <v>0.03</v>
      </c>
      <c r="L236" s="62">
        <f t="shared" si="67"/>
        <v>0</v>
      </c>
      <c r="M236" s="4"/>
      <c r="N236" s="17">
        <f t="shared" si="75"/>
        <v>0</v>
      </c>
      <c r="O236" s="4"/>
      <c r="P236" s="64">
        <f t="shared" si="68"/>
        <v>0</v>
      </c>
      <c r="Q236" s="63">
        <f t="shared" si="69"/>
        <v>0</v>
      </c>
      <c r="R236" s="48">
        <f t="shared" si="70"/>
        <v>0</v>
      </c>
      <c r="S236" s="49">
        <f t="shared" si="71"/>
        <v>0</v>
      </c>
      <c r="T236" s="74">
        <f t="shared" si="72"/>
        <v>0</v>
      </c>
      <c r="U236" s="74">
        <f t="shared" si="73"/>
        <v>0</v>
      </c>
    </row>
    <row r="237" spans="1:21" ht="26.25" customHeight="1" x14ac:dyDescent="0.25">
      <c r="A237" s="60">
        <v>131</v>
      </c>
      <c r="B237" s="4"/>
      <c r="C237" s="76"/>
      <c r="D237" s="4"/>
      <c r="E237" s="4"/>
      <c r="F237" s="17">
        <f t="shared" si="66"/>
        <v>0</v>
      </c>
      <c r="G237" s="4"/>
      <c r="H237" s="6"/>
      <c r="I237" s="19">
        <f t="shared" si="74"/>
        <v>0</v>
      </c>
      <c r="J237" s="7"/>
      <c r="K237" s="20">
        <v>0.03</v>
      </c>
      <c r="L237" s="62">
        <f t="shared" si="67"/>
        <v>0</v>
      </c>
      <c r="M237" s="4"/>
      <c r="N237" s="17">
        <f t="shared" si="75"/>
        <v>0</v>
      </c>
      <c r="O237" s="4"/>
      <c r="P237" s="64">
        <f t="shared" si="68"/>
        <v>0</v>
      </c>
      <c r="Q237" s="63">
        <f t="shared" si="69"/>
        <v>0</v>
      </c>
      <c r="R237" s="48">
        <f t="shared" si="70"/>
        <v>0</v>
      </c>
      <c r="S237" s="49">
        <f t="shared" si="71"/>
        <v>0</v>
      </c>
      <c r="T237" s="74">
        <f t="shared" si="72"/>
        <v>0</v>
      </c>
      <c r="U237" s="74">
        <f t="shared" si="73"/>
        <v>0</v>
      </c>
    </row>
    <row r="238" spans="1:21" ht="26.25" customHeight="1" x14ac:dyDescent="0.25">
      <c r="A238" s="60">
        <v>132</v>
      </c>
      <c r="B238" s="4"/>
      <c r="C238" s="76"/>
      <c r="D238" s="4"/>
      <c r="E238" s="4"/>
      <c r="F238" s="17">
        <f t="shared" si="66"/>
        <v>0</v>
      </c>
      <c r="G238" s="4"/>
      <c r="H238" s="6"/>
      <c r="I238" s="19">
        <f t="shared" si="74"/>
        <v>0</v>
      </c>
      <c r="J238" s="7"/>
      <c r="K238" s="20">
        <v>0.03</v>
      </c>
      <c r="L238" s="62">
        <f t="shared" si="67"/>
        <v>0</v>
      </c>
      <c r="M238" s="4"/>
      <c r="N238" s="17">
        <f t="shared" si="75"/>
        <v>0</v>
      </c>
      <c r="O238" s="4"/>
      <c r="P238" s="64">
        <f t="shared" si="68"/>
        <v>0</v>
      </c>
      <c r="Q238" s="63">
        <f t="shared" si="69"/>
        <v>0</v>
      </c>
      <c r="R238" s="48">
        <f t="shared" si="70"/>
        <v>0</v>
      </c>
      <c r="S238" s="49">
        <f t="shared" si="71"/>
        <v>0</v>
      </c>
      <c r="T238" s="74">
        <f t="shared" si="72"/>
        <v>0</v>
      </c>
      <c r="U238" s="74">
        <f t="shared" si="73"/>
        <v>0</v>
      </c>
    </row>
    <row r="239" spans="1:21" ht="26.25" customHeight="1" x14ac:dyDescent="0.25">
      <c r="A239" s="60">
        <v>133</v>
      </c>
      <c r="B239" s="4"/>
      <c r="C239" s="76"/>
      <c r="D239" s="4"/>
      <c r="E239" s="4"/>
      <c r="F239" s="17">
        <f t="shared" si="66"/>
        <v>0</v>
      </c>
      <c r="G239" s="4"/>
      <c r="H239" s="6"/>
      <c r="I239" s="19">
        <f t="shared" si="74"/>
        <v>0</v>
      </c>
      <c r="J239" s="7"/>
      <c r="K239" s="20">
        <v>0.03</v>
      </c>
      <c r="L239" s="62">
        <f t="shared" si="67"/>
        <v>0</v>
      </c>
      <c r="M239" s="4"/>
      <c r="N239" s="17">
        <f t="shared" si="75"/>
        <v>0</v>
      </c>
      <c r="O239" s="4"/>
      <c r="P239" s="64">
        <f t="shared" si="68"/>
        <v>0</v>
      </c>
      <c r="Q239" s="63">
        <f t="shared" si="69"/>
        <v>0</v>
      </c>
      <c r="R239" s="48">
        <f t="shared" si="70"/>
        <v>0</v>
      </c>
      <c r="S239" s="49">
        <f t="shared" si="71"/>
        <v>0</v>
      </c>
      <c r="T239" s="74">
        <f t="shared" si="72"/>
        <v>0</v>
      </c>
      <c r="U239" s="74">
        <f t="shared" si="73"/>
        <v>0</v>
      </c>
    </row>
    <row r="240" spans="1:21" ht="26.25" customHeight="1" x14ac:dyDescent="0.25">
      <c r="A240" s="60">
        <v>134</v>
      </c>
      <c r="B240" s="4"/>
      <c r="C240" s="76"/>
      <c r="D240" s="4"/>
      <c r="E240" s="4"/>
      <c r="F240" s="17">
        <f t="shared" si="66"/>
        <v>0</v>
      </c>
      <c r="G240" s="4"/>
      <c r="H240" s="6"/>
      <c r="I240" s="19">
        <f t="shared" si="74"/>
        <v>0</v>
      </c>
      <c r="J240" s="7"/>
      <c r="K240" s="20">
        <v>0.03</v>
      </c>
      <c r="L240" s="62">
        <f t="shared" si="67"/>
        <v>0</v>
      </c>
      <c r="M240" s="4"/>
      <c r="N240" s="17">
        <f t="shared" si="75"/>
        <v>0</v>
      </c>
      <c r="O240" s="4"/>
      <c r="P240" s="64">
        <f t="shared" si="68"/>
        <v>0</v>
      </c>
      <c r="Q240" s="63">
        <f t="shared" si="69"/>
        <v>0</v>
      </c>
      <c r="R240" s="48">
        <f t="shared" si="70"/>
        <v>0</v>
      </c>
      <c r="S240" s="49">
        <f t="shared" si="71"/>
        <v>0</v>
      </c>
      <c r="T240" s="74">
        <f t="shared" si="72"/>
        <v>0</v>
      </c>
      <c r="U240" s="74">
        <f t="shared" si="73"/>
        <v>0</v>
      </c>
    </row>
    <row r="241" spans="1:21" ht="26.25" customHeight="1" x14ac:dyDescent="0.25">
      <c r="A241" s="60">
        <v>135</v>
      </c>
      <c r="B241" s="4"/>
      <c r="C241" s="76"/>
      <c r="D241" s="4"/>
      <c r="E241" s="4"/>
      <c r="F241" s="17">
        <f t="shared" si="66"/>
        <v>0</v>
      </c>
      <c r="G241" s="4"/>
      <c r="H241" s="6"/>
      <c r="I241" s="19">
        <f t="shared" si="74"/>
        <v>0</v>
      </c>
      <c r="J241" s="7"/>
      <c r="K241" s="20">
        <v>0.03</v>
      </c>
      <c r="L241" s="62">
        <f t="shared" si="67"/>
        <v>0</v>
      </c>
      <c r="M241" s="4"/>
      <c r="N241" s="17">
        <f t="shared" si="75"/>
        <v>0</v>
      </c>
      <c r="O241" s="4"/>
      <c r="P241" s="64">
        <f t="shared" si="68"/>
        <v>0</v>
      </c>
      <c r="Q241" s="63">
        <f t="shared" si="69"/>
        <v>0</v>
      </c>
      <c r="R241" s="48">
        <f t="shared" si="70"/>
        <v>0</v>
      </c>
      <c r="S241" s="49">
        <f t="shared" si="71"/>
        <v>0</v>
      </c>
      <c r="T241" s="74">
        <f t="shared" si="72"/>
        <v>0</v>
      </c>
      <c r="U241" s="74">
        <f t="shared" si="73"/>
        <v>0</v>
      </c>
    </row>
    <row r="242" spans="1:21" ht="26.25" customHeight="1" x14ac:dyDescent="0.25">
      <c r="A242" s="265" t="s">
        <v>169</v>
      </c>
      <c r="B242" s="265"/>
      <c r="C242" s="265"/>
      <c r="D242" s="266"/>
      <c r="E242" s="8"/>
      <c r="F242" s="18">
        <f>SUM(F219:F241)</f>
        <v>0</v>
      </c>
      <c r="G242" s="18">
        <f>SUM(G219:G241)</f>
        <v>0</v>
      </c>
      <c r="H242" s="8"/>
      <c r="I242" s="10"/>
      <c r="J242" s="8"/>
      <c r="K242" s="11"/>
      <c r="L242" s="12"/>
      <c r="M242" s="18">
        <f>SUM(M219:M241)</f>
        <v>0</v>
      </c>
      <c r="N242" s="18">
        <f>SUM(N219:N241)</f>
        <v>0</v>
      </c>
      <c r="O242" s="8"/>
      <c r="P242" s="8"/>
      <c r="Q242" s="8"/>
      <c r="R242" s="47">
        <f>SUMIF((B219:B241),"",(R219:R241))</f>
        <v>0</v>
      </c>
      <c r="S242" s="47">
        <f>SUMIF((B219:B241),"",(S219:S241))</f>
        <v>0</v>
      </c>
      <c r="T242" s="74">
        <f t="shared" ref="T242:U242" si="76">SUM(T219:T241)</f>
        <v>0</v>
      </c>
      <c r="U242" s="74">
        <f t="shared" si="76"/>
        <v>0</v>
      </c>
    </row>
    <row r="243" spans="1:21" x14ac:dyDescent="0.25">
      <c r="I243" s="21"/>
      <c r="L243" s="22"/>
      <c r="T243" s="183">
        <f>SUM(T219:T241)</f>
        <v>0</v>
      </c>
      <c r="U243" s="183">
        <f>SUM(U219:U241)</f>
        <v>0</v>
      </c>
    </row>
    <row r="244" spans="1:21" ht="34.5" customHeight="1" x14ac:dyDescent="0.25">
      <c r="L244" s="61" t="s">
        <v>170</v>
      </c>
      <c r="N244" s="23" t="s">
        <v>26</v>
      </c>
      <c r="P244" s="245" t="s">
        <v>27</v>
      </c>
      <c r="Q244" s="246"/>
      <c r="R244" s="247"/>
      <c r="S244" s="247"/>
    </row>
    <row r="245" spans="1:21" x14ac:dyDescent="0.25">
      <c r="I245" s="24"/>
      <c r="P245" s="244" t="s">
        <v>135</v>
      </c>
      <c r="Q245" s="244"/>
      <c r="R245" s="244"/>
      <c r="S245" s="244"/>
    </row>
    <row r="252" spans="1:21" ht="26.25" customHeight="1" x14ac:dyDescent="0.25">
      <c r="A252" s="2" t="s">
        <v>15</v>
      </c>
      <c r="B252" s="2"/>
      <c r="C252" s="2"/>
      <c r="H252" s="253" t="s">
        <v>119</v>
      </c>
      <c r="I252" s="82"/>
      <c r="J252" s="83" t="s">
        <v>18</v>
      </c>
      <c r="K252" s="243">
        <f>$K$1</f>
        <v>0</v>
      </c>
      <c r="L252" s="243"/>
      <c r="M252" s="243"/>
      <c r="N252" s="243"/>
      <c r="O252" s="243"/>
      <c r="P252" s="82"/>
      <c r="Q252" s="83" t="s">
        <v>21</v>
      </c>
      <c r="R252" s="243"/>
      <c r="S252" s="243"/>
    </row>
    <row r="253" spans="1:21" ht="18.75" x14ac:dyDescent="0.25">
      <c r="A253" s="2" t="s">
        <v>16</v>
      </c>
      <c r="B253" s="2"/>
      <c r="C253" s="2"/>
      <c r="H253" s="253"/>
      <c r="I253" s="82"/>
      <c r="J253" s="96" t="s">
        <v>132</v>
      </c>
      <c r="K253" s="243">
        <f>$K$2</f>
        <v>0</v>
      </c>
      <c r="L253" s="243"/>
      <c r="M253" s="243"/>
      <c r="N253" s="243"/>
      <c r="O253" s="243"/>
      <c r="P253" s="254" t="s">
        <v>162</v>
      </c>
      <c r="Q253" s="255"/>
      <c r="R253" s="255"/>
      <c r="S253" s="256"/>
    </row>
    <row r="254" spans="1:21" ht="33" customHeight="1" x14ac:dyDescent="0.25">
      <c r="A254" s="2" t="s">
        <v>17</v>
      </c>
      <c r="B254" s="2"/>
      <c r="C254" s="2"/>
      <c r="H254" s="253"/>
      <c r="I254" s="82"/>
      <c r="J254" s="83" t="s">
        <v>134</v>
      </c>
      <c r="K254" s="258">
        <f>$K$3</f>
        <v>0</v>
      </c>
      <c r="L254" s="259"/>
      <c r="M254" s="260"/>
      <c r="N254" s="97" t="s">
        <v>133</v>
      </c>
      <c r="O254" s="98">
        <f>$O$3</f>
        <v>0</v>
      </c>
      <c r="P254" s="242" t="s">
        <v>163</v>
      </c>
      <c r="Q254" s="242"/>
      <c r="R254" s="242"/>
      <c r="S254" s="242"/>
    </row>
    <row r="255" spans="1:21" ht="19.5" customHeight="1" x14ac:dyDescent="0.25">
      <c r="H255" s="253"/>
      <c r="I255" s="82"/>
      <c r="J255" s="83" t="s">
        <v>19</v>
      </c>
      <c r="K255" s="243">
        <f>$K$4</f>
        <v>0</v>
      </c>
      <c r="L255" s="243"/>
      <c r="M255" s="243"/>
      <c r="N255" s="243"/>
      <c r="O255" s="243"/>
      <c r="P255" s="82"/>
      <c r="Q255" s="83" t="s">
        <v>22</v>
      </c>
      <c r="R255" s="243">
        <f>$R$4</f>
        <v>0</v>
      </c>
      <c r="S255" s="243"/>
    </row>
    <row r="256" spans="1:21" ht="21" customHeight="1" x14ac:dyDescent="0.25">
      <c r="H256" s="253"/>
      <c r="I256" s="82"/>
      <c r="J256" s="83" t="s">
        <v>131</v>
      </c>
      <c r="K256" s="243">
        <f>$K$5</f>
        <v>0</v>
      </c>
      <c r="L256" s="243"/>
      <c r="M256" s="243"/>
      <c r="N256" s="243"/>
      <c r="O256" s="243"/>
      <c r="P256" s="257" t="s">
        <v>165</v>
      </c>
      <c r="Q256" s="257"/>
      <c r="R256" s="243">
        <f>$R$5</f>
        <v>0</v>
      </c>
      <c r="S256" s="243"/>
    </row>
    <row r="258" spans="1:21" ht="18.75" x14ac:dyDescent="0.25">
      <c r="A258" s="249" t="s">
        <v>264</v>
      </c>
      <c r="B258" s="249"/>
      <c r="C258" s="249"/>
      <c r="D258" s="249"/>
      <c r="E258" s="249"/>
      <c r="F258" s="249"/>
      <c r="G258" s="249"/>
      <c r="H258" s="249"/>
      <c r="I258" s="249"/>
      <c r="J258" s="249"/>
      <c r="K258" s="249"/>
      <c r="L258" s="249"/>
      <c r="M258" s="249"/>
      <c r="N258" s="249"/>
      <c r="O258" s="249"/>
      <c r="P258" s="249"/>
      <c r="Q258" s="249"/>
      <c r="R258" s="249"/>
      <c r="S258" s="249"/>
    </row>
    <row r="259" spans="1:21" ht="18.75" x14ac:dyDescent="0.25">
      <c r="A259" s="249" t="s">
        <v>265</v>
      </c>
      <c r="B259" s="249"/>
      <c r="C259" s="249"/>
      <c r="D259" s="249"/>
      <c r="E259" s="249"/>
      <c r="F259" s="249"/>
      <c r="G259" s="249"/>
      <c r="H259" s="249"/>
      <c r="I259" s="249"/>
      <c r="J259" s="249"/>
      <c r="K259" s="249"/>
      <c r="L259" s="249"/>
      <c r="M259" s="249"/>
      <c r="N259" s="249"/>
      <c r="O259" s="249"/>
      <c r="P259" s="249"/>
      <c r="Q259" s="249"/>
      <c r="R259" s="249"/>
      <c r="S259" s="249"/>
    </row>
    <row r="260" spans="1:21" ht="15.75" x14ac:dyDescent="0.25">
      <c r="A260" s="267" t="s">
        <v>121</v>
      </c>
      <c r="B260" s="267"/>
      <c r="C260" s="267"/>
      <c r="D260" s="267"/>
      <c r="E260" s="267"/>
      <c r="F260" s="267"/>
      <c r="G260" s="267"/>
      <c r="H260" s="267"/>
      <c r="I260" s="81"/>
      <c r="J260" s="81"/>
      <c r="K260" s="81"/>
      <c r="L260" s="81"/>
      <c r="M260" s="81"/>
      <c r="N260" s="81"/>
      <c r="O260" s="81"/>
      <c r="P260" s="81"/>
      <c r="Q260" s="81"/>
      <c r="R260" s="81"/>
      <c r="S260" s="81"/>
    </row>
    <row r="261" spans="1:21" ht="36" x14ac:dyDescent="0.25">
      <c r="A261" s="1"/>
      <c r="B261" s="1"/>
      <c r="C261" s="1"/>
      <c r="D261" s="1"/>
      <c r="E261" s="1"/>
      <c r="F261" s="1"/>
      <c r="G261" s="1"/>
      <c r="H261" s="1"/>
      <c r="I261" s="1"/>
      <c r="J261" s="93" t="s">
        <v>129</v>
      </c>
      <c r="K261" s="250" t="s">
        <v>130</v>
      </c>
      <c r="L261" s="250"/>
      <c r="M261" s="1"/>
      <c r="N261" s="1"/>
      <c r="O261" s="1"/>
      <c r="P261" s="93" t="s">
        <v>129</v>
      </c>
      <c r="Q261" s="94" t="s">
        <v>130</v>
      </c>
      <c r="R261" s="93" t="s">
        <v>129</v>
      </c>
      <c r="S261" s="94" t="s">
        <v>130</v>
      </c>
      <c r="T261" s="37"/>
      <c r="U261" s="37"/>
    </row>
    <row r="262" spans="1:21" ht="18.75" x14ac:dyDescent="0.25">
      <c r="A262" s="84" t="s">
        <v>4</v>
      </c>
      <c r="B262" s="84" t="s">
        <v>5</v>
      </c>
      <c r="C262" s="9" t="s">
        <v>6</v>
      </c>
      <c r="D262" s="9" t="s">
        <v>7</v>
      </c>
      <c r="E262" s="9" t="s">
        <v>8</v>
      </c>
      <c r="F262" s="84" t="s">
        <v>9</v>
      </c>
      <c r="G262" s="9" t="s">
        <v>10</v>
      </c>
      <c r="H262" s="9" t="s">
        <v>11</v>
      </c>
      <c r="I262" s="84" t="s">
        <v>12</v>
      </c>
      <c r="J262" s="25" t="s">
        <v>13</v>
      </c>
      <c r="K262" s="85" t="s">
        <v>14</v>
      </c>
      <c r="L262" s="85" t="s">
        <v>24</v>
      </c>
      <c r="M262" s="9" t="s">
        <v>25</v>
      </c>
      <c r="N262" s="9" t="s">
        <v>110</v>
      </c>
      <c r="O262" s="9" t="s">
        <v>111</v>
      </c>
      <c r="P262" s="88" t="s">
        <v>112</v>
      </c>
      <c r="Q262" s="85" t="s">
        <v>113</v>
      </c>
      <c r="R262" s="88" t="s">
        <v>114</v>
      </c>
      <c r="S262" s="85" t="s">
        <v>115</v>
      </c>
      <c r="T262" s="51" t="s">
        <v>116</v>
      </c>
      <c r="U262" s="51" t="s">
        <v>181</v>
      </c>
    </row>
    <row r="263" spans="1:21" ht="127.5" customHeight="1" x14ac:dyDescent="0.25">
      <c r="A263" s="86" t="s">
        <v>0</v>
      </c>
      <c r="B263" s="153" t="s">
        <v>238</v>
      </c>
      <c r="C263" s="44" t="s">
        <v>263</v>
      </c>
      <c r="D263" s="15" t="s">
        <v>1</v>
      </c>
      <c r="E263" s="15" t="s">
        <v>2</v>
      </c>
      <c r="F263" s="86" t="s">
        <v>182</v>
      </c>
      <c r="G263" s="15" t="s">
        <v>3</v>
      </c>
      <c r="H263" s="15" t="s">
        <v>23</v>
      </c>
      <c r="I263" s="86" t="s">
        <v>234</v>
      </c>
      <c r="J263" s="16" t="s">
        <v>267</v>
      </c>
      <c r="K263" s="87" t="s">
        <v>276</v>
      </c>
      <c r="L263" s="87" t="s">
        <v>183</v>
      </c>
      <c r="M263" s="15" t="s">
        <v>138</v>
      </c>
      <c r="N263" s="15" t="s">
        <v>136</v>
      </c>
      <c r="O263" s="15" t="s">
        <v>166</v>
      </c>
      <c r="P263" s="89" t="s">
        <v>184</v>
      </c>
      <c r="Q263" s="87" t="s">
        <v>185</v>
      </c>
      <c r="R263" s="251" t="s">
        <v>94</v>
      </c>
      <c r="S263" s="252"/>
      <c r="T263" s="90" t="s">
        <v>186</v>
      </c>
      <c r="U263" s="90" t="s">
        <v>187</v>
      </c>
    </row>
    <row r="264" spans="1:21" ht="26.25" customHeight="1" x14ac:dyDescent="0.25">
      <c r="A264" s="60">
        <v>136</v>
      </c>
      <c r="B264" s="4"/>
      <c r="C264" s="76"/>
      <c r="D264" s="5"/>
      <c r="E264" s="5"/>
      <c r="F264" s="17">
        <f t="shared" ref="F264:F286" si="77">E264-D264</f>
        <v>0</v>
      </c>
      <c r="G264" s="4"/>
      <c r="H264" s="6"/>
      <c r="I264" s="19">
        <f>IFERROR((H264/F264)/G264,0)</f>
        <v>0</v>
      </c>
      <c r="J264" s="7"/>
      <c r="K264" s="20">
        <v>0.03</v>
      </c>
      <c r="L264" s="62">
        <f t="shared" ref="L264:L286" si="78">IF(ISBLANK(J264),((I264*3)/100),"")</f>
        <v>0</v>
      </c>
      <c r="M264" s="4"/>
      <c r="N264" s="17">
        <f>G264-M264</f>
        <v>0</v>
      </c>
      <c r="O264" s="4"/>
      <c r="P264" s="64">
        <f t="shared" ref="P264:P286" si="79">J264*M264*F264</f>
        <v>0</v>
      </c>
      <c r="Q264" s="63">
        <f t="shared" ref="Q264:Q286" si="80">IF(ISBLANK(J264),IF(L264&lt;=0.8,L264*M264*F264,IF(L264&gt;0.8,0.8*M264*F264,"")),"")</f>
        <v>0</v>
      </c>
      <c r="R264" s="48">
        <f t="shared" ref="R264:R286" si="81">((P264*10)/100)+P264</f>
        <v>0</v>
      </c>
      <c r="S264" s="49">
        <f t="shared" ref="S264:S286" si="82">IF(ISBLANK(J264),(((Q264*10)/100)+Q264),"")</f>
        <v>0</v>
      </c>
      <c r="T264" s="74">
        <f t="shared" ref="T264:T286" si="83">F264*M264</f>
        <v>0</v>
      </c>
      <c r="U264" s="74">
        <f t="shared" ref="U264:U286" si="84">F264*N264</f>
        <v>0</v>
      </c>
    </row>
    <row r="265" spans="1:21" ht="26.25" customHeight="1" x14ac:dyDescent="0.25">
      <c r="A265" s="60">
        <v>137</v>
      </c>
      <c r="B265" s="4"/>
      <c r="C265" s="76"/>
      <c r="D265" s="5"/>
      <c r="E265" s="5"/>
      <c r="F265" s="17">
        <f t="shared" si="77"/>
        <v>0</v>
      </c>
      <c r="G265" s="4"/>
      <c r="H265" s="6"/>
      <c r="I265" s="19">
        <f t="shared" ref="I265:I286" si="85">IFERROR((H265/F265)/G265,0)</f>
        <v>0</v>
      </c>
      <c r="J265" s="7"/>
      <c r="K265" s="20">
        <v>0.03</v>
      </c>
      <c r="L265" s="62">
        <f t="shared" si="78"/>
        <v>0</v>
      </c>
      <c r="M265" s="4"/>
      <c r="N265" s="17">
        <f t="shared" ref="N265:N286" si="86">G265-M265</f>
        <v>0</v>
      </c>
      <c r="O265" s="4"/>
      <c r="P265" s="64">
        <f t="shared" si="79"/>
        <v>0</v>
      </c>
      <c r="Q265" s="63">
        <f t="shared" si="80"/>
        <v>0</v>
      </c>
      <c r="R265" s="48">
        <f t="shared" si="81"/>
        <v>0</v>
      </c>
      <c r="S265" s="49">
        <f t="shared" si="82"/>
        <v>0</v>
      </c>
      <c r="T265" s="74">
        <f t="shared" si="83"/>
        <v>0</v>
      </c>
      <c r="U265" s="74">
        <f t="shared" si="84"/>
        <v>0</v>
      </c>
    </row>
    <row r="266" spans="1:21" ht="26.25" customHeight="1" x14ac:dyDescent="0.25">
      <c r="A266" s="60">
        <v>138</v>
      </c>
      <c r="B266" s="4"/>
      <c r="C266" s="76"/>
      <c r="D266" s="4"/>
      <c r="E266" s="4"/>
      <c r="F266" s="17">
        <f t="shared" si="77"/>
        <v>0</v>
      </c>
      <c r="G266" s="4"/>
      <c r="H266" s="6"/>
      <c r="I266" s="19">
        <f t="shared" si="85"/>
        <v>0</v>
      </c>
      <c r="J266" s="7"/>
      <c r="K266" s="20">
        <v>0.03</v>
      </c>
      <c r="L266" s="62">
        <f t="shared" si="78"/>
        <v>0</v>
      </c>
      <c r="M266" s="4"/>
      <c r="N266" s="17">
        <f t="shared" si="86"/>
        <v>0</v>
      </c>
      <c r="O266" s="4"/>
      <c r="P266" s="64">
        <f t="shared" si="79"/>
        <v>0</v>
      </c>
      <c r="Q266" s="63">
        <f t="shared" si="80"/>
        <v>0</v>
      </c>
      <c r="R266" s="48">
        <f t="shared" si="81"/>
        <v>0</v>
      </c>
      <c r="S266" s="49">
        <f t="shared" si="82"/>
        <v>0</v>
      </c>
      <c r="T266" s="74">
        <f t="shared" si="83"/>
        <v>0</v>
      </c>
      <c r="U266" s="74">
        <f t="shared" si="84"/>
        <v>0</v>
      </c>
    </row>
    <row r="267" spans="1:21" ht="26.25" customHeight="1" x14ac:dyDescent="0.25">
      <c r="A267" s="60">
        <v>139</v>
      </c>
      <c r="B267" s="4"/>
      <c r="C267" s="76"/>
      <c r="D267" s="4"/>
      <c r="E267" s="4"/>
      <c r="F267" s="17">
        <f t="shared" si="77"/>
        <v>0</v>
      </c>
      <c r="G267" s="4"/>
      <c r="H267" s="6"/>
      <c r="I267" s="19">
        <f t="shared" si="85"/>
        <v>0</v>
      </c>
      <c r="J267" s="7"/>
      <c r="K267" s="20">
        <v>0.03</v>
      </c>
      <c r="L267" s="62">
        <f t="shared" si="78"/>
        <v>0</v>
      </c>
      <c r="M267" s="4"/>
      <c r="N267" s="17">
        <f t="shared" si="86"/>
        <v>0</v>
      </c>
      <c r="O267" s="4"/>
      <c r="P267" s="64">
        <f t="shared" si="79"/>
        <v>0</v>
      </c>
      <c r="Q267" s="63">
        <f t="shared" si="80"/>
        <v>0</v>
      </c>
      <c r="R267" s="48">
        <f t="shared" si="81"/>
        <v>0</v>
      </c>
      <c r="S267" s="49">
        <f t="shared" si="82"/>
        <v>0</v>
      </c>
      <c r="T267" s="74">
        <f t="shared" si="83"/>
        <v>0</v>
      </c>
      <c r="U267" s="74">
        <f t="shared" si="84"/>
        <v>0</v>
      </c>
    </row>
    <row r="268" spans="1:21" ht="26.25" customHeight="1" x14ac:dyDescent="0.25">
      <c r="A268" s="60">
        <v>140</v>
      </c>
      <c r="B268" s="4"/>
      <c r="C268" s="76"/>
      <c r="D268" s="4"/>
      <c r="E268" s="4"/>
      <c r="F268" s="17">
        <f t="shared" si="77"/>
        <v>0</v>
      </c>
      <c r="G268" s="4"/>
      <c r="H268" s="6"/>
      <c r="I268" s="19">
        <f t="shared" si="85"/>
        <v>0</v>
      </c>
      <c r="J268" s="7"/>
      <c r="K268" s="20">
        <v>0.03</v>
      </c>
      <c r="L268" s="62">
        <f t="shared" si="78"/>
        <v>0</v>
      </c>
      <c r="M268" s="4"/>
      <c r="N268" s="17">
        <f t="shared" si="86"/>
        <v>0</v>
      </c>
      <c r="O268" s="4"/>
      <c r="P268" s="64">
        <f t="shared" si="79"/>
        <v>0</v>
      </c>
      <c r="Q268" s="63">
        <f t="shared" si="80"/>
        <v>0</v>
      </c>
      <c r="R268" s="48">
        <f t="shared" si="81"/>
        <v>0</v>
      </c>
      <c r="S268" s="49">
        <f t="shared" si="82"/>
        <v>0</v>
      </c>
      <c r="T268" s="74">
        <f t="shared" si="83"/>
        <v>0</v>
      </c>
      <c r="U268" s="74">
        <f t="shared" si="84"/>
        <v>0</v>
      </c>
    </row>
    <row r="269" spans="1:21" ht="26.25" customHeight="1" x14ac:dyDescent="0.25">
      <c r="A269" s="60">
        <v>141</v>
      </c>
      <c r="B269" s="4"/>
      <c r="C269" s="76"/>
      <c r="D269" s="4"/>
      <c r="E269" s="4"/>
      <c r="F269" s="17">
        <f t="shared" si="77"/>
        <v>0</v>
      </c>
      <c r="G269" s="4"/>
      <c r="H269" s="6"/>
      <c r="I269" s="19">
        <f t="shared" si="85"/>
        <v>0</v>
      </c>
      <c r="J269" s="7"/>
      <c r="K269" s="20">
        <v>0.03</v>
      </c>
      <c r="L269" s="62">
        <f t="shared" si="78"/>
        <v>0</v>
      </c>
      <c r="M269" s="4"/>
      <c r="N269" s="17">
        <f t="shared" si="86"/>
        <v>0</v>
      </c>
      <c r="O269" s="4"/>
      <c r="P269" s="64">
        <f t="shared" si="79"/>
        <v>0</v>
      </c>
      <c r="Q269" s="63">
        <f t="shared" si="80"/>
        <v>0</v>
      </c>
      <c r="R269" s="48">
        <f t="shared" si="81"/>
        <v>0</v>
      </c>
      <c r="S269" s="49">
        <f t="shared" si="82"/>
        <v>0</v>
      </c>
      <c r="T269" s="74">
        <f t="shared" si="83"/>
        <v>0</v>
      </c>
      <c r="U269" s="74">
        <f t="shared" si="84"/>
        <v>0</v>
      </c>
    </row>
    <row r="270" spans="1:21" ht="26.25" customHeight="1" x14ac:dyDescent="0.25">
      <c r="A270" s="60">
        <v>142</v>
      </c>
      <c r="B270" s="4"/>
      <c r="C270" s="76"/>
      <c r="D270" s="4"/>
      <c r="E270" s="4"/>
      <c r="F270" s="17">
        <f t="shared" si="77"/>
        <v>0</v>
      </c>
      <c r="G270" s="4"/>
      <c r="H270" s="6"/>
      <c r="I270" s="19">
        <f t="shared" si="85"/>
        <v>0</v>
      </c>
      <c r="J270" s="7"/>
      <c r="K270" s="20">
        <v>0.03</v>
      </c>
      <c r="L270" s="62">
        <f t="shared" si="78"/>
        <v>0</v>
      </c>
      <c r="M270" s="4"/>
      <c r="N270" s="17">
        <f t="shared" si="86"/>
        <v>0</v>
      </c>
      <c r="O270" s="4"/>
      <c r="P270" s="64">
        <f t="shared" si="79"/>
        <v>0</v>
      </c>
      <c r="Q270" s="63">
        <f t="shared" si="80"/>
        <v>0</v>
      </c>
      <c r="R270" s="48">
        <f t="shared" si="81"/>
        <v>0</v>
      </c>
      <c r="S270" s="49">
        <f t="shared" si="82"/>
        <v>0</v>
      </c>
      <c r="T270" s="74">
        <f t="shared" si="83"/>
        <v>0</v>
      </c>
      <c r="U270" s="74">
        <f t="shared" si="84"/>
        <v>0</v>
      </c>
    </row>
    <row r="271" spans="1:21" ht="26.25" customHeight="1" x14ac:dyDescent="0.25">
      <c r="A271" s="60">
        <v>143</v>
      </c>
      <c r="B271" s="4"/>
      <c r="C271" s="76"/>
      <c r="D271" s="4"/>
      <c r="E271" s="4"/>
      <c r="F271" s="17">
        <f t="shared" si="77"/>
        <v>0</v>
      </c>
      <c r="G271" s="4"/>
      <c r="H271" s="6"/>
      <c r="I271" s="19">
        <f t="shared" si="85"/>
        <v>0</v>
      </c>
      <c r="J271" s="7"/>
      <c r="K271" s="20">
        <v>0.03</v>
      </c>
      <c r="L271" s="62">
        <f t="shared" si="78"/>
        <v>0</v>
      </c>
      <c r="M271" s="4"/>
      <c r="N271" s="17">
        <f t="shared" si="86"/>
        <v>0</v>
      </c>
      <c r="O271" s="4"/>
      <c r="P271" s="64">
        <f t="shared" si="79"/>
        <v>0</v>
      </c>
      <c r="Q271" s="63">
        <f t="shared" si="80"/>
        <v>0</v>
      </c>
      <c r="R271" s="48">
        <f t="shared" si="81"/>
        <v>0</v>
      </c>
      <c r="S271" s="49">
        <f t="shared" si="82"/>
        <v>0</v>
      </c>
      <c r="T271" s="74">
        <f t="shared" si="83"/>
        <v>0</v>
      </c>
      <c r="U271" s="74">
        <f t="shared" si="84"/>
        <v>0</v>
      </c>
    </row>
    <row r="272" spans="1:21" ht="26.25" customHeight="1" x14ac:dyDescent="0.25">
      <c r="A272" s="60">
        <v>144</v>
      </c>
      <c r="B272" s="4"/>
      <c r="C272" s="76"/>
      <c r="D272" s="4"/>
      <c r="E272" s="4"/>
      <c r="F272" s="17">
        <f t="shared" si="77"/>
        <v>0</v>
      </c>
      <c r="G272" s="4"/>
      <c r="H272" s="6"/>
      <c r="I272" s="19">
        <f t="shared" si="85"/>
        <v>0</v>
      </c>
      <c r="J272" s="7"/>
      <c r="K272" s="20">
        <v>0.03</v>
      </c>
      <c r="L272" s="62">
        <f t="shared" si="78"/>
        <v>0</v>
      </c>
      <c r="M272" s="4"/>
      <c r="N272" s="17">
        <f t="shared" si="86"/>
        <v>0</v>
      </c>
      <c r="O272" s="4"/>
      <c r="P272" s="64">
        <f t="shared" si="79"/>
        <v>0</v>
      </c>
      <c r="Q272" s="63">
        <f t="shared" si="80"/>
        <v>0</v>
      </c>
      <c r="R272" s="48">
        <f t="shared" si="81"/>
        <v>0</v>
      </c>
      <c r="S272" s="49">
        <f t="shared" si="82"/>
        <v>0</v>
      </c>
      <c r="T272" s="74">
        <f t="shared" si="83"/>
        <v>0</v>
      </c>
      <c r="U272" s="74">
        <f t="shared" si="84"/>
        <v>0</v>
      </c>
    </row>
    <row r="273" spans="1:21" ht="26.25" customHeight="1" x14ac:dyDescent="0.25">
      <c r="A273" s="60">
        <v>145</v>
      </c>
      <c r="B273" s="4"/>
      <c r="C273" s="76"/>
      <c r="D273" s="4"/>
      <c r="E273" s="4"/>
      <c r="F273" s="17">
        <f t="shared" si="77"/>
        <v>0</v>
      </c>
      <c r="G273" s="4"/>
      <c r="H273" s="6"/>
      <c r="I273" s="19">
        <f t="shared" si="85"/>
        <v>0</v>
      </c>
      <c r="J273" s="7"/>
      <c r="K273" s="20">
        <v>0.03</v>
      </c>
      <c r="L273" s="62">
        <f t="shared" si="78"/>
        <v>0</v>
      </c>
      <c r="M273" s="4"/>
      <c r="N273" s="17">
        <f t="shared" si="86"/>
        <v>0</v>
      </c>
      <c r="O273" s="4"/>
      <c r="P273" s="64">
        <f t="shared" si="79"/>
        <v>0</v>
      </c>
      <c r="Q273" s="63">
        <f t="shared" si="80"/>
        <v>0</v>
      </c>
      <c r="R273" s="48">
        <f t="shared" si="81"/>
        <v>0</v>
      </c>
      <c r="S273" s="49">
        <f t="shared" si="82"/>
        <v>0</v>
      </c>
      <c r="T273" s="74">
        <f t="shared" si="83"/>
        <v>0</v>
      </c>
      <c r="U273" s="74">
        <f t="shared" si="84"/>
        <v>0</v>
      </c>
    </row>
    <row r="274" spans="1:21" ht="26.25" customHeight="1" x14ac:dyDescent="0.25">
      <c r="A274" s="60">
        <v>146</v>
      </c>
      <c r="B274" s="4"/>
      <c r="C274" s="76"/>
      <c r="D274" s="4"/>
      <c r="E274" s="4"/>
      <c r="F274" s="17">
        <f t="shared" si="77"/>
        <v>0</v>
      </c>
      <c r="G274" s="4"/>
      <c r="H274" s="6"/>
      <c r="I274" s="19">
        <f t="shared" si="85"/>
        <v>0</v>
      </c>
      <c r="J274" s="7"/>
      <c r="K274" s="20">
        <v>0.03</v>
      </c>
      <c r="L274" s="62">
        <f t="shared" si="78"/>
        <v>0</v>
      </c>
      <c r="M274" s="4"/>
      <c r="N274" s="17">
        <f t="shared" si="86"/>
        <v>0</v>
      </c>
      <c r="O274" s="4"/>
      <c r="P274" s="64">
        <f t="shared" si="79"/>
        <v>0</v>
      </c>
      <c r="Q274" s="63">
        <f t="shared" si="80"/>
        <v>0</v>
      </c>
      <c r="R274" s="48">
        <f t="shared" si="81"/>
        <v>0</v>
      </c>
      <c r="S274" s="49">
        <f t="shared" si="82"/>
        <v>0</v>
      </c>
      <c r="T274" s="74">
        <f t="shared" si="83"/>
        <v>0</v>
      </c>
      <c r="U274" s="74">
        <f t="shared" si="84"/>
        <v>0</v>
      </c>
    </row>
    <row r="275" spans="1:21" ht="26.25" customHeight="1" x14ac:dyDescent="0.25">
      <c r="A275" s="60">
        <v>147</v>
      </c>
      <c r="B275" s="4"/>
      <c r="C275" s="76"/>
      <c r="D275" s="4"/>
      <c r="E275" s="4"/>
      <c r="F275" s="17">
        <f t="shared" si="77"/>
        <v>0</v>
      </c>
      <c r="G275" s="4"/>
      <c r="H275" s="6"/>
      <c r="I275" s="19">
        <f t="shared" si="85"/>
        <v>0</v>
      </c>
      <c r="J275" s="7"/>
      <c r="K275" s="20">
        <v>0.03</v>
      </c>
      <c r="L275" s="62">
        <f t="shared" si="78"/>
        <v>0</v>
      </c>
      <c r="M275" s="4"/>
      <c r="N275" s="17">
        <f t="shared" si="86"/>
        <v>0</v>
      </c>
      <c r="O275" s="4"/>
      <c r="P275" s="64">
        <f t="shared" si="79"/>
        <v>0</v>
      </c>
      <c r="Q275" s="63">
        <f t="shared" si="80"/>
        <v>0</v>
      </c>
      <c r="R275" s="48">
        <f t="shared" si="81"/>
        <v>0</v>
      </c>
      <c r="S275" s="49">
        <f t="shared" si="82"/>
        <v>0</v>
      </c>
      <c r="T275" s="74">
        <f t="shared" si="83"/>
        <v>0</v>
      </c>
      <c r="U275" s="74">
        <f t="shared" si="84"/>
        <v>0</v>
      </c>
    </row>
    <row r="276" spans="1:21" ht="26.25" customHeight="1" x14ac:dyDescent="0.25">
      <c r="A276" s="60">
        <v>148</v>
      </c>
      <c r="B276" s="4"/>
      <c r="C276" s="76"/>
      <c r="D276" s="4"/>
      <c r="E276" s="4"/>
      <c r="F276" s="17">
        <f t="shared" si="77"/>
        <v>0</v>
      </c>
      <c r="G276" s="4"/>
      <c r="H276" s="6"/>
      <c r="I276" s="19">
        <f t="shared" si="85"/>
        <v>0</v>
      </c>
      <c r="J276" s="7"/>
      <c r="K276" s="20">
        <v>0.03</v>
      </c>
      <c r="L276" s="62">
        <f t="shared" si="78"/>
        <v>0</v>
      </c>
      <c r="M276" s="4"/>
      <c r="N276" s="17">
        <f t="shared" si="86"/>
        <v>0</v>
      </c>
      <c r="O276" s="4"/>
      <c r="P276" s="64">
        <f t="shared" si="79"/>
        <v>0</v>
      </c>
      <c r="Q276" s="63">
        <f t="shared" si="80"/>
        <v>0</v>
      </c>
      <c r="R276" s="48">
        <f t="shared" si="81"/>
        <v>0</v>
      </c>
      <c r="S276" s="49">
        <f t="shared" si="82"/>
        <v>0</v>
      </c>
      <c r="T276" s="74">
        <f t="shared" si="83"/>
        <v>0</v>
      </c>
      <c r="U276" s="74">
        <f t="shared" si="84"/>
        <v>0</v>
      </c>
    </row>
    <row r="277" spans="1:21" ht="26.25" customHeight="1" x14ac:dyDescent="0.25">
      <c r="A277" s="60">
        <v>149</v>
      </c>
      <c r="B277" s="4"/>
      <c r="C277" s="76"/>
      <c r="D277" s="4"/>
      <c r="E277" s="4"/>
      <c r="F277" s="17">
        <f t="shared" si="77"/>
        <v>0</v>
      </c>
      <c r="G277" s="4"/>
      <c r="H277" s="6"/>
      <c r="I277" s="19">
        <f t="shared" si="85"/>
        <v>0</v>
      </c>
      <c r="J277" s="7"/>
      <c r="K277" s="20">
        <v>0.03</v>
      </c>
      <c r="L277" s="62">
        <f t="shared" si="78"/>
        <v>0</v>
      </c>
      <c r="M277" s="4"/>
      <c r="N277" s="17">
        <f t="shared" si="86"/>
        <v>0</v>
      </c>
      <c r="O277" s="4"/>
      <c r="P277" s="64">
        <f t="shared" si="79"/>
        <v>0</v>
      </c>
      <c r="Q277" s="63">
        <f t="shared" si="80"/>
        <v>0</v>
      </c>
      <c r="R277" s="48">
        <f t="shared" si="81"/>
        <v>0</v>
      </c>
      <c r="S277" s="49">
        <f t="shared" si="82"/>
        <v>0</v>
      </c>
      <c r="T277" s="74">
        <f t="shared" si="83"/>
        <v>0</v>
      </c>
      <c r="U277" s="74">
        <f t="shared" si="84"/>
        <v>0</v>
      </c>
    </row>
    <row r="278" spans="1:21" ht="26.25" customHeight="1" x14ac:dyDescent="0.25">
      <c r="A278" s="60">
        <v>150</v>
      </c>
      <c r="B278" s="4"/>
      <c r="C278" s="76"/>
      <c r="D278" s="4"/>
      <c r="E278" s="4"/>
      <c r="F278" s="17">
        <f t="shared" si="77"/>
        <v>0</v>
      </c>
      <c r="G278" s="4"/>
      <c r="H278" s="6"/>
      <c r="I278" s="19">
        <f t="shared" si="85"/>
        <v>0</v>
      </c>
      <c r="J278" s="7"/>
      <c r="K278" s="20">
        <v>0.03</v>
      </c>
      <c r="L278" s="62">
        <f t="shared" si="78"/>
        <v>0</v>
      </c>
      <c r="M278" s="4"/>
      <c r="N278" s="17">
        <f t="shared" si="86"/>
        <v>0</v>
      </c>
      <c r="O278" s="4"/>
      <c r="P278" s="64">
        <f t="shared" si="79"/>
        <v>0</v>
      </c>
      <c r="Q278" s="63">
        <f t="shared" si="80"/>
        <v>0</v>
      </c>
      <c r="R278" s="48">
        <f t="shared" si="81"/>
        <v>0</v>
      </c>
      <c r="S278" s="49">
        <f t="shared" si="82"/>
        <v>0</v>
      </c>
      <c r="T278" s="74">
        <f t="shared" si="83"/>
        <v>0</v>
      </c>
      <c r="U278" s="74">
        <f t="shared" si="84"/>
        <v>0</v>
      </c>
    </row>
    <row r="279" spans="1:21" ht="26.25" customHeight="1" x14ac:dyDescent="0.25">
      <c r="A279" s="60">
        <v>151</v>
      </c>
      <c r="B279" s="4"/>
      <c r="C279" s="76"/>
      <c r="D279" s="4"/>
      <c r="E279" s="4"/>
      <c r="F279" s="17">
        <f t="shared" si="77"/>
        <v>0</v>
      </c>
      <c r="G279" s="4"/>
      <c r="H279" s="6"/>
      <c r="I279" s="19">
        <f t="shared" si="85"/>
        <v>0</v>
      </c>
      <c r="J279" s="7"/>
      <c r="K279" s="20">
        <v>0.03</v>
      </c>
      <c r="L279" s="62">
        <f t="shared" si="78"/>
        <v>0</v>
      </c>
      <c r="M279" s="4"/>
      <c r="N279" s="17">
        <f t="shared" si="86"/>
        <v>0</v>
      </c>
      <c r="O279" s="4"/>
      <c r="P279" s="64">
        <f t="shared" si="79"/>
        <v>0</v>
      </c>
      <c r="Q279" s="63">
        <f t="shared" si="80"/>
        <v>0</v>
      </c>
      <c r="R279" s="48">
        <f t="shared" si="81"/>
        <v>0</v>
      </c>
      <c r="S279" s="49">
        <f t="shared" si="82"/>
        <v>0</v>
      </c>
      <c r="T279" s="74">
        <f t="shared" si="83"/>
        <v>0</v>
      </c>
      <c r="U279" s="74">
        <f t="shared" si="84"/>
        <v>0</v>
      </c>
    </row>
    <row r="280" spans="1:21" ht="26.25" customHeight="1" x14ac:dyDescent="0.25">
      <c r="A280" s="60">
        <v>152</v>
      </c>
      <c r="B280" s="4"/>
      <c r="C280" s="76"/>
      <c r="D280" s="4"/>
      <c r="E280" s="4"/>
      <c r="F280" s="17">
        <f t="shared" si="77"/>
        <v>0</v>
      </c>
      <c r="G280" s="4"/>
      <c r="H280" s="6"/>
      <c r="I280" s="19">
        <f t="shared" si="85"/>
        <v>0</v>
      </c>
      <c r="J280" s="7"/>
      <c r="K280" s="20">
        <v>0.03</v>
      </c>
      <c r="L280" s="62">
        <f t="shared" si="78"/>
        <v>0</v>
      </c>
      <c r="M280" s="4"/>
      <c r="N280" s="17">
        <f t="shared" si="86"/>
        <v>0</v>
      </c>
      <c r="O280" s="4"/>
      <c r="P280" s="64">
        <f t="shared" si="79"/>
        <v>0</v>
      </c>
      <c r="Q280" s="63">
        <f t="shared" si="80"/>
        <v>0</v>
      </c>
      <c r="R280" s="48">
        <f t="shared" si="81"/>
        <v>0</v>
      </c>
      <c r="S280" s="49">
        <f t="shared" si="82"/>
        <v>0</v>
      </c>
      <c r="T280" s="74">
        <f t="shared" si="83"/>
        <v>0</v>
      </c>
      <c r="U280" s="74">
        <f t="shared" si="84"/>
        <v>0</v>
      </c>
    </row>
    <row r="281" spans="1:21" ht="26.25" customHeight="1" x14ac:dyDescent="0.25">
      <c r="A281" s="60">
        <v>153</v>
      </c>
      <c r="B281" s="4"/>
      <c r="C281" s="76"/>
      <c r="D281" s="4"/>
      <c r="E281" s="4"/>
      <c r="F281" s="17">
        <f t="shared" si="77"/>
        <v>0</v>
      </c>
      <c r="G281" s="4"/>
      <c r="H281" s="6"/>
      <c r="I281" s="19">
        <f t="shared" si="85"/>
        <v>0</v>
      </c>
      <c r="J281" s="7"/>
      <c r="K281" s="20">
        <v>0.03</v>
      </c>
      <c r="L281" s="62">
        <f t="shared" si="78"/>
        <v>0</v>
      </c>
      <c r="M281" s="4"/>
      <c r="N281" s="17">
        <f t="shared" si="86"/>
        <v>0</v>
      </c>
      <c r="O281" s="4"/>
      <c r="P281" s="64">
        <f t="shared" si="79"/>
        <v>0</v>
      </c>
      <c r="Q281" s="63">
        <f t="shared" si="80"/>
        <v>0</v>
      </c>
      <c r="R281" s="48">
        <f t="shared" si="81"/>
        <v>0</v>
      </c>
      <c r="S281" s="49">
        <f t="shared" si="82"/>
        <v>0</v>
      </c>
      <c r="T281" s="74">
        <f t="shared" si="83"/>
        <v>0</v>
      </c>
      <c r="U281" s="74">
        <f t="shared" si="84"/>
        <v>0</v>
      </c>
    </row>
    <row r="282" spans="1:21" ht="26.25" customHeight="1" x14ac:dyDescent="0.25">
      <c r="A282" s="60">
        <v>154</v>
      </c>
      <c r="B282" s="4"/>
      <c r="C282" s="76"/>
      <c r="D282" s="4"/>
      <c r="E282" s="4"/>
      <c r="F282" s="17">
        <f t="shared" si="77"/>
        <v>0</v>
      </c>
      <c r="G282" s="4"/>
      <c r="H282" s="6"/>
      <c r="I282" s="19">
        <f t="shared" si="85"/>
        <v>0</v>
      </c>
      <c r="J282" s="7"/>
      <c r="K282" s="20">
        <v>0.03</v>
      </c>
      <c r="L282" s="62">
        <f t="shared" si="78"/>
        <v>0</v>
      </c>
      <c r="M282" s="4"/>
      <c r="N282" s="17">
        <f t="shared" si="86"/>
        <v>0</v>
      </c>
      <c r="O282" s="4"/>
      <c r="P282" s="64">
        <f t="shared" si="79"/>
        <v>0</v>
      </c>
      <c r="Q282" s="63">
        <f t="shared" si="80"/>
        <v>0</v>
      </c>
      <c r="R282" s="48">
        <f t="shared" si="81"/>
        <v>0</v>
      </c>
      <c r="S282" s="49">
        <f t="shared" si="82"/>
        <v>0</v>
      </c>
      <c r="T282" s="74">
        <f t="shared" si="83"/>
        <v>0</v>
      </c>
      <c r="U282" s="74">
        <f t="shared" si="84"/>
        <v>0</v>
      </c>
    </row>
    <row r="283" spans="1:21" ht="26.25" customHeight="1" x14ac:dyDescent="0.25">
      <c r="A283" s="60">
        <v>155</v>
      </c>
      <c r="B283" s="4"/>
      <c r="C283" s="76"/>
      <c r="D283" s="4"/>
      <c r="E283" s="4"/>
      <c r="F283" s="17">
        <f t="shared" si="77"/>
        <v>0</v>
      </c>
      <c r="G283" s="4"/>
      <c r="H283" s="6"/>
      <c r="I283" s="19">
        <f t="shared" si="85"/>
        <v>0</v>
      </c>
      <c r="J283" s="7"/>
      <c r="K283" s="20">
        <v>0.03</v>
      </c>
      <c r="L283" s="62">
        <f t="shared" si="78"/>
        <v>0</v>
      </c>
      <c r="M283" s="4"/>
      <c r="N283" s="17">
        <f t="shared" si="86"/>
        <v>0</v>
      </c>
      <c r="O283" s="4"/>
      <c r="P283" s="64">
        <f t="shared" si="79"/>
        <v>0</v>
      </c>
      <c r="Q283" s="63">
        <f t="shared" si="80"/>
        <v>0</v>
      </c>
      <c r="R283" s="48">
        <f t="shared" si="81"/>
        <v>0</v>
      </c>
      <c r="S283" s="49">
        <f t="shared" si="82"/>
        <v>0</v>
      </c>
      <c r="T283" s="74">
        <f t="shared" si="83"/>
        <v>0</v>
      </c>
      <c r="U283" s="74">
        <f t="shared" si="84"/>
        <v>0</v>
      </c>
    </row>
    <row r="284" spans="1:21" ht="26.25" customHeight="1" x14ac:dyDescent="0.25">
      <c r="A284" s="60">
        <v>156</v>
      </c>
      <c r="B284" s="4"/>
      <c r="C284" s="76"/>
      <c r="D284" s="4"/>
      <c r="E284" s="4"/>
      <c r="F284" s="17">
        <f t="shared" si="77"/>
        <v>0</v>
      </c>
      <c r="G284" s="4"/>
      <c r="H284" s="6"/>
      <c r="I284" s="19">
        <f t="shared" si="85"/>
        <v>0</v>
      </c>
      <c r="J284" s="7"/>
      <c r="K284" s="20">
        <v>0.03</v>
      </c>
      <c r="L284" s="62">
        <f t="shared" si="78"/>
        <v>0</v>
      </c>
      <c r="M284" s="4"/>
      <c r="N284" s="17">
        <f t="shared" si="86"/>
        <v>0</v>
      </c>
      <c r="O284" s="4"/>
      <c r="P284" s="64">
        <f t="shared" si="79"/>
        <v>0</v>
      </c>
      <c r="Q284" s="63">
        <f t="shared" si="80"/>
        <v>0</v>
      </c>
      <c r="R284" s="48">
        <f t="shared" si="81"/>
        <v>0</v>
      </c>
      <c r="S284" s="49">
        <f t="shared" si="82"/>
        <v>0</v>
      </c>
      <c r="T284" s="74">
        <f t="shared" si="83"/>
        <v>0</v>
      </c>
      <c r="U284" s="74">
        <f t="shared" si="84"/>
        <v>0</v>
      </c>
    </row>
    <row r="285" spans="1:21" ht="26.25" customHeight="1" x14ac:dyDescent="0.25">
      <c r="A285" s="60">
        <v>157</v>
      </c>
      <c r="B285" s="4"/>
      <c r="C285" s="76"/>
      <c r="D285" s="4"/>
      <c r="E285" s="4"/>
      <c r="F285" s="17">
        <f t="shared" si="77"/>
        <v>0</v>
      </c>
      <c r="G285" s="4"/>
      <c r="H285" s="6"/>
      <c r="I285" s="19">
        <f t="shared" si="85"/>
        <v>0</v>
      </c>
      <c r="J285" s="7"/>
      <c r="K285" s="20">
        <v>0.03</v>
      </c>
      <c r="L285" s="62">
        <f t="shared" si="78"/>
        <v>0</v>
      </c>
      <c r="M285" s="4"/>
      <c r="N285" s="17">
        <f t="shared" si="86"/>
        <v>0</v>
      </c>
      <c r="O285" s="4"/>
      <c r="P285" s="64">
        <f t="shared" si="79"/>
        <v>0</v>
      </c>
      <c r="Q285" s="63">
        <f t="shared" si="80"/>
        <v>0</v>
      </c>
      <c r="R285" s="48">
        <f t="shared" si="81"/>
        <v>0</v>
      </c>
      <c r="S285" s="49">
        <f t="shared" si="82"/>
        <v>0</v>
      </c>
      <c r="T285" s="74">
        <f t="shared" si="83"/>
        <v>0</v>
      </c>
      <c r="U285" s="74">
        <f t="shared" si="84"/>
        <v>0</v>
      </c>
    </row>
    <row r="286" spans="1:21" ht="26.25" customHeight="1" x14ac:dyDescent="0.25">
      <c r="A286" s="60">
        <v>158</v>
      </c>
      <c r="B286" s="4"/>
      <c r="C286" s="76"/>
      <c r="D286" s="4"/>
      <c r="E286" s="4"/>
      <c r="F286" s="17">
        <f t="shared" si="77"/>
        <v>0</v>
      </c>
      <c r="G286" s="4"/>
      <c r="H286" s="6"/>
      <c r="I286" s="19">
        <f t="shared" si="85"/>
        <v>0</v>
      </c>
      <c r="J286" s="7"/>
      <c r="K286" s="20">
        <v>0.03</v>
      </c>
      <c r="L286" s="62">
        <f t="shared" si="78"/>
        <v>0</v>
      </c>
      <c r="M286" s="4"/>
      <c r="N286" s="17">
        <f t="shared" si="86"/>
        <v>0</v>
      </c>
      <c r="O286" s="4"/>
      <c r="P286" s="64">
        <f t="shared" si="79"/>
        <v>0</v>
      </c>
      <c r="Q286" s="63">
        <f t="shared" si="80"/>
        <v>0</v>
      </c>
      <c r="R286" s="48">
        <f t="shared" si="81"/>
        <v>0</v>
      </c>
      <c r="S286" s="49">
        <f t="shared" si="82"/>
        <v>0</v>
      </c>
      <c r="T286" s="74">
        <f t="shared" si="83"/>
        <v>0</v>
      </c>
      <c r="U286" s="74">
        <f t="shared" si="84"/>
        <v>0</v>
      </c>
    </row>
    <row r="287" spans="1:21" ht="26.25" customHeight="1" x14ac:dyDescent="0.25">
      <c r="A287" s="265" t="s">
        <v>171</v>
      </c>
      <c r="B287" s="265"/>
      <c r="C287" s="265"/>
      <c r="D287" s="266"/>
      <c r="E287" s="8"/>
      <c r="F287" s="18">
        <f>SUM(F264:F286)</f>
        <v>0</v>
      </c>
      <c r="G287" s="18">
        <f>SUM(G264:G286)</f>
        <v>0</v>
      </c>
      <c r="H287" s="8"/>
      <c r="I287" s="10"/>
      <c r="J287" s="8"/>
      <c r="K287" s="11"/>
      <c r="L287" s="12"/>
      <c r="M287" s="18">
        <f>SUM(M264:M286)</f>
        <v>0</v>
      </c>
      <c r="N287" s="18">
        <f>SUM(N264:N286)</f>
        <v>0</v>
      </c>
      <c r="O287" s="8"/>
      <c r="P287" s="8"/>
      <c r="Q287" s="8"/>
      <c r="R287" s="47">
        <f>SUMIF((B264:B286),"",(R264:R286))</f>
        <v>0</v>
      </c>
      <c r="S287" s="47">
        <f>SUMIF((B264:B286),"",(S264:S286))</f>
        <v>0</v>
      </c>
      <c r="T287" s="74">
        <f t="shared" ref="T287:U287" si="87">SUM(T264:T286)</f>
        <v>0</v>
      </c>
      <c r="U287" s="74">
        <f t="shared" si="87"/>
        <v>0</v>
      </c>
    </row>
    <row r="288" spans="1:21" x14ac:dyDescent="0.25">
      <c r="I288" s="21"/>
      <c r="L288" s="22"/>
      <c r="T288" s="183">
        <f>SUM(T264:T286)</f>
        <v>0</v>
      </c>
      <c r="U288" s="183">
        <f>SUM(U264:U286)</f>
        <v>0</v>
      </c>
    </row>
    <row r="289" spans="1:19" ht="34.5" customHeight="1" x14ac:dyDescent="0.25">
      <c r="L289" s="61" t="s">
        <v>172</v>
      </c>
      <c r="N289" s="23" t="s">
        <v>26</v>
      </c>
      <c r="P289" s="245" t="s">
        <v>27</v>
      </c>
      <c r="Q289" s="246"/>
      <c r="R289" s="247"/>
      <c r="S289" s="247"/>
    </row>
    <row r="290" spans="1:19" x14ac:dyDescent="0.25">
      <c r="I290" s="24"/>
      <c r="P290" s="244" t="s">
        <v>135</v>
      </c>
      <c r="Q290" s="244"/>
      <c r="R290" s="244"/>
      <c r="S290" s="244"/>
    </row>
    <row r="297" spans="1:19" ht="26.25" customHeight="1" x14ac:dyDescent="0.25">
      <c r="A297" s="2" t="s">
        <v>15</v>
      </c>
      <c r="B297" s="2"/>
      <c r="C297" s="2"/>
      <c r="H297" s="253" t="s">
        <v>119</v>
      </c>
      <c r="I297" s="82"/>
      <c r="J297" s="83" t="s">
        <v>18</v>
      </c>
      <c r="K297" s="243">
        <f>$K$1</f>
        <v>0</v>
      </c>
      <c r="L297" s="243"/>
      <c r="M297" s="243"/>
      <c r="N297" s="243"/>
      <c r="O297" s="243"/>
      <c r="P297" s="82"/>
      <c r="Q297" s="83" t="s">
        <v>21</v>
      </c>
      <c r="R297" s="243"/>
      <c r="S297" s="243"/>
    </row>
    <row r="298" spans="1:19" ht="18.75" x14ac:dyDescent="0.25">
      <c r="A298" s="2" t="s">
        <v>16</v>
      </c>
      <c r="B298" s="2"/>
      <c r="C298" s="2"/>
      <c r="H298" s="253"/>
      <c r="I298" s="82"/>
      <c r="J298" s="96" t="s">
        <v>132</v>
      </c>
      <c r="K298" s="243">
        <f>$K$2</f>
        <v>0</v>
      </c>
      <c r="L298" s="243"/>
      <c r="M298" s="243"/>
      <c r="N298" s="243"/>
      <c r="O298" s="243"/>
      <c r="P298" s="254" t="s">
        <v>162</v>
      </c>
      <c r="Q298" s="255"/>
      <c r="R298" s="255"/>
      <c r="S298" s="256"/>
    </row>
    <row r="299" spans="1:19" ht="33" customHeight="1" x14ac:dyDescent="0.25">
      <c r="A299" s="2" t="s">
        <v>17</v>
      </c>
      <c r="B299" s="2"/>
      <c r="C299" s="2"/>
      <c r="H299" s="253"/>
      <c r="I299" s="82"/>
      <c r="J299" s="83" t="s">
        <v>134</v>
      </c>
      <c r="K299" s="258">
        <f>$K$3</f>
        <v>0</v>
      </c>
      <c r="L299" s="259"/>
      <c r="M299" s="260"/>
      <c r="N299" s="97" t="s">
        <v>133</v>
      </c>
      <c r="O299" s="98">
        <f>$O$3</f>
        <v>0</v>
      </c>
      <c r="P299" s="242" t="s">
        <v>163</v>
      </c>
      <c r="Q299" s="242"/>
      <c r="R299" s="242"/>
      <c r="S299" s="242"/>
    </row>
    <row r="300" spans="1:19" ht="19.5" customHeight="1" x14ac:dyDescent="0.25">
      <c r="H300" s="253"/>
      <c r="I300" s="82"/>
      <c r="J300" s="83" t="s">
        <v>19</v>
      </c>
      <c r="K300" s="243">
        <f>$K$4</f>
        <v>0</v>
      </c>
      <c r="L300" s="243"/>
      <c r="M300" s="243"/>
      <c r="N300" s="243"/>
      <c r="O300" s="243"/>
      <c r="P300" s="82"/>
      <c r="Q300" s="83" t="s">
        <v>22</v>
      </c>
      <c r="R300" s="243">
        <f>$R$4</f>
        <v>0</v>
      </c>
      <c r="S300" s="243"/>
    </row>
    <row r="301" spans="1:19" ht="21" customHeight="1" x14ac:dyDescent="0.25">
      <c r="H301" s="253"/>
      <c r="I301" s="82"/>
      <c r="J301" s="83" t="s">
        <v>131</v>
      </c>
      <c r="K301" s="243">
        <f>$K$5</f>
        <v>0</v>
      </c>
      <c r="L301" s="243"/>
      <c r="M301" s="243"/>
      <c r="N301" s="243"/>
      <c r="O301" s="243"/>
      <c r="P301" s="257" t="s">
        <v>165</v>
      </c>
      <c r="Q301" s="257"/>
      <c r="R301" s="243">
        <f>$R$5</f>
        <v>0</v>
      </c>
      <c r="S301" s="243"/>
    </row>
    <row r="303" spans="1:19" ht="18.75" x14ac:dyDescent="0.25">
      <c r="A303" s="249" t="s">
        <v>266</v>
      </c>
      <c r="B303" s="249"/>
      <c r="C303" s="249"/>
      <c r="D303" s="249"/>
      <c r="E303" s="249"/>
      <c r="F303" s="249"/>
      <c r="G303" s="249"/>
      <c r="H303" s="249"/>
      <c r="I303" s="249"/>
      <c r="J303" s="249"/>
      <c r="K303" s="249"/>
      <c r="L303" s="249"/>
      <c r="M303" s="249"/>
      <c r="N303" s="249"/>
      <c r="O303" s="249"/>
      <c r="P303" s="249"/>
      <c r="Q303" s="249"/>
      <c r="R303" s="249"/>
      <c r="S303" s="249"/>
    </row>
    <row r="304" spans="1:19" ht="18.75" x14ac:dyDescent="0.25">
      <c r="A304" s="249" t="s">
        <v>265</v>
      </c>
      <c r="B304" s="249"/>
      <c r="C304" s="249"/>
      <c r="D304" s="249"/>
      <c r="E304" s="249"/>
      <c r="F304" s="249"/>
      <c r="G304" s="249"/>
      <c r="H304" s="249"/>
      <c r="I304" s="249"/>
      <c r="J304" s="249"/>
      <c r="K304" s="249"/>
      <c r="L304" s="249"/>
      <c r="M304" s="249"/>
      <c r="N304" s="249"/>
      <c r="O304" s="249"/>
      <c r="P304" s="249"/>
      <c r="Q304" s="249"/>
      <c r="R304" s="249"/>
      <c r="S304" s="249"/>
    </row>
    <row r="305" spans="1:21" ht="15.75" x14ac:dyDescent="0.25">
      <c r="A305" s="267" t="s">
        <v>121</v>
      </c>
      <c r="B305" s="267"/>
      <c r="C305" s="267"/>
      <c r="D305" s="267"/>
      <c r="E305" s="267"/>
      <c r="F305" s="267"/>
      <c r="G305" s="267"/>
      <c r="H305" s="267"/>
      <c r="I305" s="81"/>
      <c r="J305" s="81"/>
      <c r="K305" s="81"/>
      <c r="L305" s="81"/>
      <c r="M305" s="81"/>
      <c r="N305" s="81"/>
      <c r="O305" s="81"/>
      <c r="P305" s="81"/>
      <c r="Q305" s="81"/>
      <c r="R305" s="81"/>
      <c r="S305" s="81"/>
    </row>
    <row r="306" spans="1:21" ht="36" x14ac:dyDescent="0.25">
      <c r="A306" s="1"/>
      <c r="B306" s="1"/>
      <c r="C306" s="1"/>
      <c r="D306" s="1"/>
      <c r="E306" s="1"/>
      <c r="F306" s="1"/>
      <c r="G306" s="1"/>
      <c r="H306" s="1"/>
      <c r="I306" s="1"/>
      <c r="J306" s="93" t="s">
        <v>129</v>
      </c>
      <c r="K306" s="250" t="s">
        <v>130</v>
      </c>
      <c r="L306" s="250"/>
      <c r="M306" s="1"/>
      <c r="N306" s="1"/>
      <c r="O306" s="1"/>
      <c r="P306" s="93" t="s">
        <v>129</v>
      </c>
      <c r="Q306" s="94" t="s">
        <v>130</v>
      </c>
      <c r="R306" s="93" t="s">
        <v>129</v>
      </c>
      <c r="S306" s="94" t="s">
        <v>130</v>
      </c>
      <c r="T306" s="37"/>
      <c r="U306" s="37"/>
    </row>
    <row r="307" spans="1:21" ht="18.75" x14ac:dyDescent="0.25">
      <c r="A307" s="84" t="s">
        <v>4</v>
      </c>
      <c r="B307" s="84" t="s">
        <v>5</v>
      </c>
      <c r="C307" s="9" t="s">
        <v>6</v>
      </c>
      <c r="D307" s="9" t="s">
        <v>7</v>
      </c>
      <c r="E307" s="9" t="s">
        <v>8</v>
      </c>
      <c r="F307" s="84" t="s">
        <v>9</v>
      </c>
      <c r="G307" s="9" t="s">
        <v>10</v>
      </c>
      <c r="H307" s="9" t="s">
        <v>11</v>
      </c>
      <c r="I307" s="84" t="s">
        <v>12</v>
      </c>
      <c r="J307" s="25" t="s">
        <v>13</v>
      </c>
      <c r="K307" s="85" t="s">
        <v>14</v>
      </c>
      <c r="L307" s="85" t="s">
        <v>24</v>
      </c>
      <c r="M307" s="9" t="s">
        <v>25</v>
      </c>
      <c r="N307" s="9" t="s">
        <v>110</v>
      </c>
      <c r="O307" s="9" t="s">
        <v>111</v>
      </c>
      <c r="P307" s="88" t="s">
        <v>112</v>
      </c>
      <c r="Q307" s="85" t="s">
        <v>113</v>
      </c>
      <c r="R307" s="88" t="s">
        <v>114</v>
      </c>
      <c r="S307" s="85" t="s">
        <v>115</v>
      </c>
      <c r="T307" s="51" t="s">
        <v>116</v>
      </c>
      <c r="U307" s="51" t="s">
        <v>181</v>
      </c>
    </row>
    <row r="308" spans="1:21" ht="127.5" customHeight="1" x14ac:dyDescent="0.25">
      <c r="A308" s="86" t="s">
        <v>0</v>
      </c>
      <c r="B308" s="153" t="s">
        <v>238</v>
      </c>
      <c r="C308" s="44" t="s">
        <v>263</v>
      </c>
      <c r="D308" s="15" t="s">
        <v>1</v>
      </c>
      <c r="E308" s="15" t="s">
        <v>2</v>
      </c>
      <c r="F308" s="86" t="s">
        <v>182</v>
      </c>
      <c r="G308" s="15" t="s">
        <v>3</v>
      </c>
      <c r="H308" s="15" t="s">
        <v>23</v>
      </c>
      <c r="I308" s="86" t="s">
        <v>234</v>
      </c>
      <c r="J308" s="16" t="s">
        <v>267</v>
      </c>
      <c r="K308" s="87" t="s">
        <v>276</v>
      </c>
      <c r="L308" s="87" t="s">
        <v>183</v>
      </c>
      <c r="M308" s="15" t="s">
        <v>138</v>
      </c>
      <c r="N308" s="15" t="s">
        <v>136</v>
      </c>
      <c r="O308" s="15" t="s">
        <v>166</v>
      </c>
      <c r="P308" s="89" t="s">
        <v>184</v>
      </c>
      <c r="Q308" s="87" t="s">
        <v>185</v>
      </c>
      <c r="R308" s="251" t="s">
        <v>94</v>
      </c>
      <c r="S308" s="252"/>
      <c r="T308" s="90" t="s">
        <v>186</v>
      </c>
      <c r="U308" s="90" t="s">
        <v>187</v>
      </c>
    </row>
    <row r="309" spans="1:21" ht="26.25" customHeight="1" x14ac:dyDescent="0.25">
      <c r="A309" s="60">
        <v>159</v>
      </c>
      <c r="B309" s="4"/>
      <c r="C309" s="76"/>
      <c r="D309" s="5"/>
      <c r="E309" s="5"/>
      <c r="F309" s="17">
        <f t="shared" ref="F309:F331" si="88">E309-D309</f>
        <v>0</v>
      </c>
      <c r="G309" s="4"/>
      <c r="H309" s="6"/>
      <c r="I309" s="19">
        <f>IFERROR((H309/F309)/G309,0)</f>
        <v>0</v>
      </c>
      <c r="J309" s="7"/>
      <c r="K309" s="20">
        <v>0.03</v>
      </c>
      <c r="L309" s="62">
        <f t="shared" ref="L309:L331" si="89">IF(ISBLANK(J309),((I309*3)/100),"")</f>
        <v>0</v>
      </c>
      <c r="M309" s="4"/>
      <c r="N309" s="17">
        <f>G309-M309</f>
        <v>0</v>
      </c>
      <c r="O309" s="4"/>
      <c r="P309" s="64">
        <f t="shared" ref="P309:P331" si="90">J309*M309*F309</f>
        <v>0</v>
      </c>
      <c r="Q309" s="63">
        <f t="shared" ref="Q309:Q331" si="91">IF(ISBLANK(J309),IF(L309&lt;=0.8,L309*M309*F309,IF(L309&gt;0.8,0.8*M309*F309,"")),"")</f>
        <v>0</v>
      </c>
      <c r="R309" s="48">
        <f t="shared" ref="R309:R331" si="92">((P309*10)/100)+P309</f>
        <v>0</v>
      </c>
      <c r="S309" s="49">
        <f t="shared" ref="S309:S331" si="93">IF(ISBLANK(J309),(((Q309*10)/100)+Q309),"")</f>
        <v>0</v>
      </c>
      <c r="T309" s="74">
        <f t="shared" ref="T309:T331" si="94">F309*M309</f>
        <v>0</v>
      </c>
      <c r="U309" s="74">
        <f t="shared" ref="U309:U331" si="95">F309*N309</f>
        <v>0</v>
      </c>
    </row>
    <row r="310" spans="1:21" ht="26.25" customHeight="1" x14ac:dyDescent="0.25">
      <c r="A310" s="60">
        <v>160</v>
      </c>
      <c r="B310" s="4"/>
      <c r="C310" s="76"/>
      <c r="D310" s="5"/>
      <c r="E310" s="5"/>
      <c r="F310" s="17">
        <f t="shared" si="88"/>
        <v>0</v>
      </c>
      <c r="G310" s="4"/>
      <c r="H310" s="6"/>
      <c r="I310" s="19">
        <f t="shared" ref="I310:I331" si="96">IFERROR((H310/F310)/G310,0)</f>
        <v>0</v>
      </c>
      <c r="J310" s="7"/>
      <c r="K310" s="20">
        <v>0.03</v>
      </c>
      <c r="L310" s="62">
        <f t="shared" si="89"/>
        <v>0</v>
      </c>
      <c r="M310" s="4"/>
      <c r="N310" s="17">
        <f t="shared" ref="N310:N331" si="97">G310-M310</f>
        <v>0</v>
      </c>
      <c r="O310" s="4"/>
      <c r="P310" s="64">
        <f t="shared" si="90"/>
        <v>0</v>
      </c>
      <c r="Q310" s="63">
        <f t="shared" si="91"/>
        <v>0</v>
      </c>
      <c r="R310" s="48">
        <f t="shared" si="92"/>
        <v>0</v>
      </c>
      <c r="S310" s="49">
        <f t="shared" si="93"/>
        <v>0</v>
      </c>
      <c r="T310" s="74">
        <f t="shared" si="94"/>
        <v>0</v>
      </c>
      <c r="U310" s="74">
        <f t="shared" si="95"/>
        <v>0</v>
      </c>
    </row>
    <row r="311" spans="1:21" ht="26.25" customHeight="1" x14ac:dyDescent="0.25">
      <c r="A311" s="60">
        <v>161</v>
      </c>
      <c r="B311" s="4"/>
      <c r="C311" s="76"/>
      <c r="D311" s="4"/>
      <c r="E311" s="4"/>
      <c r="F311" s="17">
        <f t="shared" si="88"/>
        <v>0</v>
      </c>
      <c r="G311" s="4"/>
      <c r="H311" s="6"/>
      <c r="I311" s="19">
        <f t="shared" si="96"/>
        <v>0</v>
      </c>
      <c r="J311" s="7"/>
      <c r="K311" s="20">
        <v>0.03</v>
      </c>
      <c r="L311" s="62">
        <f t="shared" si="89"/>
        <v>0</v>
      </c>
      <c r="M311" s="4"/>
      <c r="N311" s="17">
        <f t="shared" si="97"/>
        <v>0</v>
      </c>
      <c r="O311" s="4"/>
      <c r="P311" s="64">
        <f t="shared" si="90"/>
        <v>0</v>
      </c>
      <c r="Q311" s="63">
        <f t="shared" si="91"/>
        <v>0</v>
      </c>
      <c r="R311" s="48">
        <f t="shared" si="92"/>
        <v>0</v>
      </c>
      <c r="S311" s="49">
        <f t="shared" si="93"/>
        <v>0</v>
      </c>
      <c r="T311" s="74">
        <f t="shared" si="94"/>
        <v>0</v>
      </c>
      <c r="U311" s="74">
        <f t="shared" si="95"/>
        <v>0</v>
      </c>
    </row>
    <row r="312" spans="1:21" ht="26.25" customHeight="1" x14ac:dyDescent="0.25">
      <c r="A312" s="60">
        <v>162</v>
      </c>
      <c r="B312" s="4"/>
      <c r="C312" s="76"/>
      <c r="D312" s="4"/>
      <c r="E312" s="4"/>
      <c r="F312" s="17">
        <f t="shared" si="88"/>
        <v>0</v>
      </c>
      <c r="G312" s="4"/>
      <c r="H312" s="6"/>
      <c r="I312" s="19">
        <f t="shared" si="96"/>
        <v>0</v>
      </c>
      <c r="J312" s="7"/>
      <c r="K312" s="20">
        <v>0.03</v>
      </c>
      <c r="L312" s="62">
        <f t="shared" si="89"/>
        <v>0</v>
      </c>
      <c r="M312" s="4"/>
      <c r="N312" s="17">
        <f t="shared" si="97"/>
        <v>0</v>
      </c>
      <c r="O312" s="4"/>
      <c r="P312" s="64">
        <f t="shared" si="90"/>
        <v>0</v>
      </c>
      <c r="Q312" s="63">
        <f t="shared" si="91"/>
        <v>0</v>
      </c>
      <c r="R312" s="48">
        <f t="shared" si="92"/>
        <v>0</v>
      </c>
      <c r="S312" s="49">
        <f t="shared" si="93"/>
        <v>0</v>
      </c>
      <c r="T312" s="74">
        <f t="shared" si="94"/>
        <v>0</v>
      </c>
      <c r="U312" s="74">
        <f t="shared" si="95"/>
        <v>0</v>
      </c>
    </row>
    <row r="313" spans="1:21" ht="26.25" customHeight="1" x14ac:dyDescent="0.25">
      <c r="A313" s="60">
        <v>163</v>
      </c>
      <c r="B313" s="4"/>
      <c r="C313" s="76"/>
      <c r="D313" s="4"/>
      <c r="E313" s="4"/>
      <c r="F313" s="17">
        <f t="shared" si="88"/>
        <v>0</v>
      </c>
      <c r="G313" s="4"/>
      <c r="H313" s="6"/>
      <c r="I313" s="19">
        <f t="shared" si="96"/>
        <v>0</v>
      </c>
      <c r="J313" s="7"/>
      <c r="K313" s="20">
        <v>0.03</v>
      </c>
      <c r="L313" s="62">
        <f t="shared" si="89"/>
        <v>0</v>
      </c>
      <c r="M313" s="4"/>
      <c r="N313" s="17">
        <f t="shared" si="97"/>
        <v>0</v>
      </c>
      <c r="O313" s="4"/>
      <c r="P313" s="64">
        <f t="shared" si="90"/>
        <v>0</v>
      </c>
      <c r="Q313" s="63">
        <f t="shared" si="91"/>
        <v>0</v>
      </c>
      <c r="R313" s="48">
        <f t="shared" si="92"/>
        <v>0</v>
      </c>
      <c r="S313" s="49">
        <f t="shared" si="93"/>
        <v>0</v>
      </c>
      <c r="T313" s="74">
        <f t="shared" si="94"/>
        <v>0</v>
      </c>
      <c r="U313" s="74">
        <f t="shared" si="95"/>
        <v>0</v>
      </c>
    </row>
    <row r="314" spans="1:21" ht="26.25" customHeight="1" x14ac:dyDescent="0.25">
      <c r="A314" s="60">
        <v>164</v>
      </c>
      <c r="B314" s="4"/>
      <c r="C314" s="76"/>
      <c r="D314" s="4"/>
      <c r="E314" s="4"/>
      <c r="F314" s="17">
        <f t="shared" si="88"/>
        <v>0</v>
      </c>
      <c r="G314" s="4"/>
      <c r="H314" s="6"/>
      <c r="I314" s="19">
        <f t="shared" si="96"/>
        <v>0</v>
      </c>
      <c r="J314" s="7"/>
      <c r="K314" s="20">
        <v>0.03</v>
      </c>
      <c r="L314" s="62">
        <f t="shared" si="89"/>
        <v>0</v>
      </c>
      <c r="M314" s="4"/>
      <c r="N314" s="17">
        <f t="shared" si="97"/>
        <v>0</v>
      </c>
      <c r="O314" s="4"/>
      <c r="P314" s="64">
        <f t="shared" si="90"/>
        <v>0</v>
      </c>
      <c r="Q314" s="63">
        <f t="shared" si="91"/>
        <v>0</v>
      </c>
      <c r="R314" s="48">
        <f t="shared" si="92"/>
        <v>0</v>
      </c>
      <c r="S314" s="49">
        <f t="shared" si="93"/>
        <v>0</v>
      </c>
      <c r="T314" s="74">
        <f t="shared" si="94"/>
        <v>0</v>
      </c>
      <c r="U314" s="74">
        <f t="shared" si="95"/>
        <v>0</v>
      </c>
    </row>
    <row r="315" spans="1:21" ht="26.25" customHeight="1" x14ac:dyDescent="0.25">
      <c r="A315" s="60">
        <v>165</v>
      </c>
      <c r="B315" s="4"/>
      <c r="C315" s="76"/>
      <c r="D315" s="4"/>
      <c r="E315" s="4"/>
      <c r="F315" s="17">
        <f t="shared" si="88"/>
        <v>0</v>
      </c>
      <c r="G315" s="4"/>
      <c r="H315" s="6"/>
      <c r="I315" s="19">
        <f t="shared" si="96"/>
        <v>0</v>
      </c>
      <c r="J315" s="7"/>
      <c r="K315" s="20">
        <v>0.03</v>
      </c>
      <c r="L315" s="62">
        <f t="shared" si="89"/>
        <v>0</v>
      </c>
      <c r="M315" s="4"/>
      <c r="N315" s="17">
        <f t="shared" si="97"/>
        <v>0</v>
      </c>
      <c r="O315" s="4"/>
      <c r="P315" s="64">
        <f t="shared" si="90"/>
        <v>0</v>
      </c>
      <c r="Q315" s="63">
        <f t="shared" si="91"/>
        <v>0</v>
      </c>
      <c r="R315" s="48">
        <f t="shared" si="92"/>
        <v>0</v>
      </c>
      <c r="S315" s="49">
        <f t="shared" si="93"/>
        <v>0</v>
      </c>
      <c r="T315" s="74">
        <f t="shared" si="94"/>
        <v>0</v>
      </c>
      <c r="U315" s="74">
        <f t="shared" si="95"/>
        <v>0</v>
      </c>
    </row>
    <row r="316" spans="1:21" ht="26.25" customHeight="1" x14ac:dyDescent="0.25">
      <c r="A316" s="60">
        <v>166</v>
      </c>
      <c r="B316" s="4"/>
      <c r="C316" s="76"/>
      <c r="D316" s="4"/>
      <c r="E316" s="4"/>
      <c r="F316" s="17">
        <f t="shared" si="88"/>
        <v>0</v>
      </c>
      <c r="G316" s="4"/>
      <c r="H316" s="6"/>
      <c r="I316" s="19">
        <f t="shared" si="96"/>
        <v>0</v>
      </c>
      <c r="J316" s="7"/>
      <c r="K316" s="20">
        <v>0.03</v>
      </c>
      <c r="L316" s="62">
        <f t="shared" si="89"/>
        <v>0</v>
      </c>
      <c r="M316" s="4"/>
      <c r="N316" s="17">
        <f t="shared" si="97"/>
        <v>0</v>
      </c>
      <c r="O316" s="4"/>
      <c r="P316" s="64">
        <f t="shared" si="90"/>
        <v>0</v>
      </c>
      <c r="Q316" s="63">
        <f t="shared" si="91"/>
        <v>0</v>
      </c>
      <c r="R316" s="48">
        <f t="shared" si="92"/>
        <v>0</v>
      </c>
      <c r="S316" s="49">
        <f t="shared" si="93"/>
        <v>0</v>
      </c>
      <c r="T316" s="74">
        <f t="shared" si="94"/>
        <v>0</v>
      </c>
      <c r="U316" s="74">
        <f t="shared" si="95"/>
        <v>0</v>
      </c>
    </row>
    <row r="317" spans="1:21" ht="26.25" customHeight="1" x14ac:dyDescent="0.25">
      <c r="A317" s="60">
        <v>167</v>
      </c>
      <c r="B317" s="4"/>
      <c r="C317" s="76"/>
      <c r="D317" s="4"/>
      <c r="E317" s="4"/>
      <c r="F317" s="17">
        <f t="shared" si="88"/>
        <v>0</v>
      </c>
      <c r="G317" s="4"/>
      <c r="H317" s="6"/>
      <c r="I317" s="19">
        <f t="shared" si="96"/>
        <v>0</v>
      </c>
      <c r="J317" s="7"/>
      <c r="K317" s="20">
        <v>0.03</v>
      </c>
      <c r="L317" s="62">
        <f t="shared" si="89"/>
        <v>0</v>
      </c>
      <c r="M317" s="4"/>
      <c r="N317" s="17">
        <f t="shared" si="97"/>
        <v>0</v>
      </c>
      <c r="O317" s="4"/>
      <c r="P317" s="64">
        <f t="shared" si="90"/>
        <v>0</v>
      </c>
      <c r="Q317" s="63">
        <f t="shared" si="91"/>
        <v>0</v>
      </c>
      <c r="R317" s="48">
        <f t="shared" si="92"/>
        <v>0</v>
      </c>
      <c r="S317" s="49">
        <f t="shared" si="93"/>
        <v>0</v>
      </c>
      <c r="T317" s="74">
        <f t="shared" si="94"/>
        <v>0</v>
      </c>
      <c r="U317" s="74">
        <f t="shared" si="95"/>
        <v>0</v>
      </c>
    </row>
    <row r="318" spans="1:21" ht="26.25" customHeight="1" x14ac:dyDescent="0.25">
      <c r="A318" s="60">
        <v>168</v>
      </c>
      <c r="B318" s="4"/>
      <c r="C318" s="76"/>
      <c r="D318" s="4"/>
      <c r="E318" s="4"/>
      <c r="F318" s="17">
        <f t="shared" si="88"/>
        <v>0</v>
      </c>
      <c r="G318" s="4"/>
      <c r="H318" s="6"/>
      <c r="I318" s="19">
        <f t="shared" si="96"/>
        <v>0</v>
      </c>
      <c r="J318" s="7"/>
      <c r="K318" s="20">
        <v>0.03</v>
      </c>
      <c r="L318" s="62">
        <f t="shared" si="89"/>
        <v>0</v>
      </c>
      <c r="M318" s="4"/>
      <c r="N318" s="17">
        <f t="shared" si="97"/>
        <v>0</v>
      </c>
      <c r="O318" s="4"/>
      <c r="P318" s="64">
        <f t="shared" si="90"/>
        <v>0</v>
      </c>
      <c r="Q318" s="63">
        <f t="shared" si="91"/>
        <v>0</v>
      </c>
      <c r="R318" s="48">
        <f t="shared" si="92"/>
        <v>0</v>
      </c>
      <c r="S318" s="49">
        <f t="shared" si="93"/>
        <v>0</v>
      </c>
      <c r="T318" s="74">
        <f t="shared" si="94"/>
        <v>0</v>
      </c>
      <c r="U318" s="74">
        <f t="shared" si="95"/>
        <v>0</v>
      </c>
    </row>
    <row r="319" spans="1:21" ht="26.25" customHeight="1" x14ac:dyDescent="0.25">
      <c r="A319" s="60">
        <v>169</v>
      </c>
      <c r="B319" s="4"/>
      <c r="C319" s="76"/>
      <c r="D319" s="4"/>
      <c r="E319" s="4"/>
      <c r="F319" s="17">
        <f t="shared" si="88"/>
        <v>0</v>
      </c>
      <c r="G319" s="4"/>
      <c r="H319" s="6"/>
      <c r="I319" s="19">
        <f t="shared" si="96"/>
        <v>0</v>
      </c>
      <c r="J319" s="7"/>
      <c r="K319" s="20">
        <v>0.03</v>
      </c>
      <c r="L319" s="62">
        <f t="shared" si="89"/>
        <v>0</v>
      </c>
      <c r="M319" s="4"/>
      <c r="N319" s="17">
        <f t="shared" si="97"/>
        <v>0</v>
      </c>
      <c r="O319" s="4"/>
      <c r="P319" s="64">
        <f t="shared" si="90"/>
        <v>0</v>
      </c>
      <c r="Q319" s="63">
        <f t="shared" si="91"/>
        <v>0</v>
      </c>
      <c r="R319" s="48">
        <f t="shared" si="92"/>
        <v>0</v>
      </c>
      <c r="S319" s="49">
        <f t="shared" si="93"/>
        <v>0</v>
      </c>
      <c r="T319" s="74">
        <f t="shared" si="94"/>
        <v>0</v>
      </c>
      <c r="U319" s="74">
        <f t="shared" si="95"/>
        <v>0</v>
      </c>
    </row>
    <row r="320" spans="1:21" ht="26.25" customHeight="1" x14ac:dyDescent="0.25">
      <c r="A320" s="60">
        <v>170</v>
      </c>
      <c r="B320" s="4"/>
      <c r="C320" s="76"/>
      <c r="D320" s="4"/>
      <c r="E320" s="4"/>
      <c r="F320" s="17">
        <f t="shared" si="88"/>
        <v>0</v>
      </c>
      <c r="G320" s="4"/>
      <c r="H320" s="6"/>
      <c r="I320" s="19">
        <f t="shared" si="96"/>
        <v>0</v>
      </c>
      <c r="J320" s="7"/>
      <c r="K320" s="20">
        <v>0.03</v>
      </c>
      <c r="L320" s="62">
        <f t="shared" si="89"/>
        <v>0</v>
      </c>
      <c r="M320" s="4"/>
      <c r="N320" s="17">
        <f t="shared" si="97"/>
        <v>0</v>
      </c>
      <c r="O320" s="4"/>
      <c r="P320" s="64">
        <f t="shared" si="90"/>
        <v>0</v>
      </c>
      <c r="Q320" s="63">
        <f t="shared" si="91"/>
        <v>0</v>
      </c>
      <c r="R320" s="48">
        <f t="shared" si="92"/>
        <v>0</v>
      </c>
      <c r="S320" s="49">
        <f t="shared" si="93"/>
        <v>0</v>
      </c>
      <c r="T320" s="74">
        <f t="shared" si="94"/>
        <v>0</v>
      </c>
      <c r="U320" s="74">
        <f t="shared" si="95"/>
        <v>0</v>
      </c>
    </row>
    <row r="321" spans="1:21" ht="26.25" customHeight="1" x14ac:dyDescent="0.25">
      <c r="A321" s="60">
        <v>171</v>
      </c>
      <c r="B321" s="4"/>
      <c r="C321" s="76"/>
      <c r="D321" s="4"/>
      <c r="E321" s="4"/>
      <c r="F321" s="17">
        <f t="shared" si="88"/>
        <v>0</v>
      </c>
      <c r="G321" s="4"/>
      <c r="H321" s="6"/>
      <c r="I321" s="19">
        <f t="shared" si="96"/>
        <v>0</v>
      </c>
      <c r="J321" s="7"/>
      <c r="K321" s="20">
        <v>0.03</v>
      </c>
      <c r="L321" s="62">
        <f t="shared" si="89"/>
        <v>0</v>
      </c>
      <c r="M321" s="4"/>
      <c r="N321" s="17">
        <f t="shared" si="97"/>
        <v>0</v>
      </c>
      <c r="O321" s="4"/>
      <c r="P321" s="64">
        <f t="shared" si="90"/>
        <v>0</v>
      </c>
      <c r="Q321" s="63">
        <f t="shared" si="91"/>
        <v>0</v>
      </c>
      <c r="R321" s="48">
        <f t="shared" si="92"/>
        <v>0</v>
      </c>
      <c r="S321" s="49">
        <f t="shared" si="93"/>
        <v>0</v>
      </c>
      <c r="T321" s="74">
        <f t="shared" si="94"/>
        <v>0</v>
      </c>
      <c r="U321" s="74">
        <f t="shared" si="95"/>
        <v>0</v>
      </c>
    </row>
    <row r="322" spans="1:21" ht="26.25" customHeight="1" x14ac:dyDescent="0.25">
      <c r="A322" s="60">
        <v>172</v>
      </c>
      <c r="B322" s="4"/>
      <c r="C322" s="76"/>
      <c r="D322" s="4"/>
      <c r="E322" s="4"/>
      <c r="F322" s="17">
        <f t="shared" si="88"/>
        <v>0</v>
      </c>
      <c r="G322" s="4"/>
      <c r="H322" s="6"/>
      <c r="I322" s="19">
        <f t="shared" si="96"/>
        <v>0</v>
      </c>
      <c r="J322" s="7"/>
      <c r="K322" s="20">
        <v>0.03</v>
      </c>
      <c r="L322" s="62">
        <f t="shared" si="89"/>
        <v>0</v>
      </c>
      <c r="M322" s="4"/>
      <c r="N322" s="17">
        <f t="shared" si="97"/>
        <v>0</v>
      </c>
      <c r="O322" s="4"/>
      <c r="P322" s="64">
        <f t="shared" si="90"/>
        <v>0</v>
      </c>
      <c r="Q322" s="63">
        <f t="shared" si="91"/>
        <v>0</v>
      </c>
      <c r="R322" s="48">
        <f t="shared" si="92"/>
        <v>0</v>
      </c>
      <c r="S322" s="49">
        <f t="shared" si="93"/>
        <v>0</v>
      </c>
      <c r="T322" s="74">
        <f t="shared" si="94"/>
        <v>0</v>
      </c>
      <c r="U322" s="74">
        <f t="shared" si="95"/>
        <v>0</v>
      </c>
    </row>
    <row r="323" spans="1:21" ht="26.25" customHeight="1" x14ac:dyDescent="0.25">
      <c r="A323" s="60">
        <v>173</v>
      </c>
      <c r="B323" s="4"/>
      <c r="C323" s="76"/>
      <c r="D323" s="4"/>
      <c r="E323" s="4"/>
      <c r="F323" s="17">
        <f t="shared" si="88"/>
        <v>0</v>
      </c>
      <c r="G323" s="4"/>
      <c r="H323" s="6"/>
      <c r="I323" s="19">
        <f t="shared" si="96"/>
        <v>0</v>
      </c>
      <c r="J323" s="7"/>
      <c r="K323" s="20">
        <v>0.03</v>
      </c>
      <c r="L323" s="62">
        <f t="shared" si="89"/>
        <v>0</v>
      </c>
      <c r="M323" s="4"/>
      <c r="N323" s="17">
        <f t="shared" si="97"/>
        <v>0</v>
      </c>
      <c r="O323" s="4"/>
      <c r="P323" s="64">
        <f t="shared" si="90"/>
        <v>0</v>
      </c>
      <c r="Q323" s="63">
        <f t="shared" si="91"/>
        <v>0</v>
      </c>
      <c r="R323" s="48">
        <f t="shared" si="92"/>
        <v>0</v>
      </c>
      <c r="S323" s="49">
        <f t="shared" si="93"/>
        <v>0</v>
      </c>
      <c r="T323" s="74">
        <f t="shared" si="94"/>
        <v>0</v>
      </c>
      <c r="U323" s="74">
        <f t="shared" si="95"/>
        <v>0</v>
      </c>
    </row>
    <row r="324" spans="1:21" ht="26.25" customHeight="1" x14ac:dyDescent="0.25">
      <c r="A324" s="60">
        <v>174</v>
      </c>
      <c r="B324" s="4"/>
      <c r="C324" s="76"/>
      <c r="D324" s="4"/>
      <c r="E324" s="4"/>
      <c r="F324" s="17">
        <f t="shared" si="88"/>
        <v>0</v>
      </c>
      <c r="G324" s="4"/>
      <c r="H324" s="6"/>
      <c r="I324" s="19">
        <f t="shared" si="96"/>
        <v>0</v>
      </c>
      <c r="J324" s="7"/>
      <c r="K324" s="20">
        <v>0.03</v>
      </c>
      <c r="L324" s="62">
        <f t="shared" si="89"/>
        <v>0</v>
      </c>
      <c r="M324" s="4"/>
      <c r="N324" s="17">
        <f t="shared" si="97"/>
        <v>0</v>
      </c>
      <c r="O324" s="4"/>
      <c r="P324" s="64">
        <f t="shared" si="90"/>
        <v>0</v>
      </c>
      <c r="Q324" s="63">
        <f t="shared" si="91"/>
        <v>0</v>
      </c>
      <c r="R324" s="48">
        <f t="shared" si="92"/>
        <v>0</v>
      </c>
      <c r="S324" s="49">
        <f t="shared" si="93"/>
        <v>0</v>
      </c>
      <c r="T324" s="74">
        <f t="shared" si="94"/>
        <v>0</v>
      </c>
      <c r="U324" s="74">
        <f t="shared" si="95"/>
        <v>0</v>
      </c>
    </row>
    <row r="325" spans="1:21" ht="26.25" customHeight="1" x14ac:dyDescent="0.25">
      <c r="A325" s="60">
        <v>175</v>
      </c>
      <c r="B325" s="4"/>
      <c r="C325" s="76"/>
      <c r="D325" s="4"/>
      <c r="E325" s="4"/>
      <c r="F325" s="17">
        <f t="shared" si="88"/>
        <v>0</v>
      </c>
      <c r="G325" s="4"/>
      <c r="H325" s="6"/>
      <c r="I325" s="19">
        <f t="shared" si="96"/>
        <v>0</v>
      </c>
      <c r="J325" s="7"/>
      <c r="K325" s="20">
        <v>0.03</v>
      </c>
      <c r="L325" s="62">
        <f t="shared" si="89"/>
        <v>0</v>
      </c>
      <c r="M325" s="4"/>
      <c r="N325" s="17">
        <f t="shared" si="97"/>
        <v>0</v>
      </c>
      <c r="O325" s="4"/>
      <c r="P325" s="64">
        <f t="shared" si="90"/>
        <v>0</v>
      </c>
      <c r="Q325" s="63">
        <f t="shared" si="91"/>
        <v>0</v>
      </c>
      <c r="R325" s="48">
        <f t="shared" si="92"/>
        <v>0</v>
      </c>
      <c r="S325" s="49">
        <f t="shared" si="93"/>
        <v>0</v>
      </c>
      <c r="T325" s="74">
        <f t="shared" si="94"/>
        <v>0</v>
      </c>
      <c r="U325" s="74">
        <f t="shared" si="95"/>
        <v>0</v>
      </c>
    </row>
    <row r="326" spans="1:21" ht="26.25" customHeight="1" x14ac:dyDescent="0.25">
      <c r="A326" s="60">
        <v>176</v>
      </c>
      <c r="B326" s="4"/>
      <c r="C326" s="76"/>
      <c r="D326" s="4"/>
      <c r="E326" s="4"/>
      <c r="F326" s="17">
        <f t="shared" si="88"/>
        <v>0</v>
      </c>
      <c r="G326" s="4"/>
      <c r="H326" s="6"/>
      <c r="I326" s="19">
        <f t="shared" si="96"/>
        <v>0</v>
      </c>
      <c r="J326" s="7"/>
      <c r="K326" s="20">
        <v>0.03</v>
      </c>
      <c r="L326" s="62">
        <f t="shared" si="89"/>
        <v>0</v>
      </c>
      <c r="M326" s="4"/>
      <c r="N326" s="17">
        <f t="shared" si="97"/>
        <v>0</v>
      </c>
      <c r="O326" s="4"/>
      <c r="P326" s="64">
        <f t="shared" si="90"/>
        <v>0</v>
      </c>
      <c r="Q326" s="63">
        <f t="shared" si="91"/>
        <v>0</v>
      </c>
      <c r="R326" s="48">
        <f t="shared" si="92"/>
        <v>0</v>
      </c>
      <c r="S326" s="49">
        <f t="shared" si="93"/>
        <v>0</v>
      </c>
      <c r="T326" s="74">
        <f t="shared" si="94"/>
        <v>0</v>
      </c>
      <c r="U326" s="74">
        <f t="shared" si="95"/>
        <v>0</v>
      </c>
    </row>
    <row r="327" spans="1:21" ht="26.25" customHeight="1" x14ac:dyDescent="0.25">
      <c r="A327" s="60">
        <v>177</v>
      </c>
      <c r="B327" s="4"/>
      <c r="C327" s="76"/>
      <c r="D327" s="4"/>
      <c r="E327" s="4"/>
      <c r="F327" s="17">
        <f t="shared" si="88"/>
        <v>0</v>
      </c>
      <c r="G327" s="4"/>
      <c r="H327" s="6"/>
      <c r="I327" s="19">
        <f t="shared" si="96"/>
        <v>0</v>
      </c>
      <c r="J327" s="7"/>
      <c r="K327" s="20">
        <v>0.03</v>
      </c>
      <c r="L327" s="62">
        <f t="shared" si="89"/>
        <v>0</v>
      </c>
      <c r="M327" s="4"/>
      <c r="N327" s="17">
        <f t="shared" si="97"/>
        <v>0</v>
      </c>
      <c r="O327" s="4"/>
      <c r="P327" s="64">
        <f t="shared" si="90"/>
        <v>0</v>
      </c>
      <c r="Q327" s="63">
        <f t="shared" si="91"/>
        <v>0</v>
      </c>
      <c r="R327" s="48">
        <f t="shared" si="92"/>
        <v>0</v>
      </c>
      <c r="S327" s="49">
        <f t="shared" si="93"/>
        <v>0</v>
      </c>
      <c r="T327" s="74">
        <f t="shared" si="94"/>
        <v>0</v>
      </c>
      <c r="U327" s="74">
        <f t="shared" si="95"/>
        <v>0</v>
      </c>
    </row>
    <row r="328" spans="1:21" ht="26.25" customHeight="1" x14ac:dyDescent="0.25">
      <c r="A328" s="60">
        <v>178</v>
      </c>
      <c r="B328" s="4"/>
      <c r="C328" s="76"/>
      <c r="D328" s="4"/>
      <c r="E328" s="4"/>
      <c r="F328" s="17">
        <f t="shared" si="88"/>
        <v>0</v>
      </c>
      <c r="G328" s="4"/>
      <c r="H328" s="6"/>
      <c r="I328" s="19">
        <f t="shared" si="96"/>
        <v>0</v>
      </c>
      <c r="J328" s="7"/>
      <c r="K328" s="20">
        <v>0.03</v>
      </c>
      <c r="L328" s="62">
        <f t="shared" si="89"/>
        <v>0</v>
      </c>
      <c r="M328" s="4"/>
      <c r="N328" s="17">
        <f t="shared" si="97"/>
        <v>0</v>
      </c>
      <c r="O328" s="4"/>
      <c r="P328" s="64">
        <f t="shared" si="90"/>
        <v>0</v>
      </c>
      <c r="Q328" s="63">
        <f t="shared" si="91"/>
        <v>0</v>
      </c>
      <c r="R328" s="48">
        <f t="shared" si="92"/>
        <v>0</v>
      </c>
      <c r="S328" s="49">
        <f t="shared" si="93"/>
        <v>0</v>
      </c>
      <c r="T328" s="74">
        <f t="shared" si="94"/>
        <v>0</v>
      </c>
      <c r="U328" s="74">
        <f t="shared" si="95"/>
        <v>0</v>
      </c>
    </row>
    <row r="329" spans="1:21" ht="26.25" customHeight="1" x14ac:dyDescent="0.25">
      <c r="A329" s="60">
        <v>179</v>
      </c>
      <c r="B329" s="4"/>
      <c r="C329" s="76"/>
      <c r="D329" s="4"/>
      <c r="E329" s="4"/>
      <c r="F329" s="17">
        <f t="shared" si="88"/>
        <v>0</v>
      </c>
      <c r="G329" s="4"/>
      <c r="H329" s="6"/>
      <c r="I329" s="19">
        <f t="shared" si="96"/>
        <v>0</v>
      </c>
      <c r="J329" s="7"/>
      <c r="K329" s="20">
        <v>0.03</v>
      </c>
      <c r="L329" s="62">
        <f t="shared" si="89"/>
        <v>0</v>
      </c>
      <c r="M329" s="4"/>
      <c r="N329" s="17">
        <f t="shared" si="97"/>
        <v>0</v>
      </c>
      <c r="O329" s="4"/>
      <c r="P329" s="64">
        <f t="shared" si="90"/>
        <v>0</v>
      </c>
      <c r="Q329" s="63">
        <f t="shared" si="91"/>
        <v>0</v>
      </c>
      <c r="R329" s="48">
        <f t="shared" si="92"/>
        <v>0</v>
      </c>
      <c r="S329" s="49">
        <f t="shared" si="93"/>
        <v>0</v>
      </c>
      <c r="T329" s="74">
        <f t="shared" si="94"/>
        <v>0</v>
      </c>
      <c r="U329" s="74">
        <f t="shared" si="95"/>
        <v>0</v>
      </c>
    </row>
    <row r="330" spans="1:21" ht="26.25" customHeight="1" x14ac:dyDescent="0.25">
      <c r="A330" s="60">
        <v>180</v>
      </c>
      <c r="B330" s="4"/>
      <c r="C330" s="76"/>
      <c r="D330" s="4"/>
      <c r="E330" s="4"/>
      <c r="F330" s="17">
        <f t="shared" si="88"/>
        <v>0</v>
      </c>
      <c r="G330" s="4"/>
      <c r="H330" s="6"/>
      <c r="I330" s="19">
        <f t="shared" si="96"/>
        <v>0</v>
      </c>
      <c r="J330" s="7"/>
      <c r="K330" s="20">
        <v>0.03</v>
      </c>
      <c r="L330" s="62">
        <f t="shared" si="89"/>
        <v>0</v>
      </c>
      <c r="M330" s="4"/>
      <c r="N330" s="17">
        <f t="shared" si="97"/>
        <v>0</v>
      </c>
      <c r="O330" s="4"/>
      <c r="P330" s="64">
        <f t="shared" si="90"/>
        <v>0</v>
      </c>
      <c r="Q330" s="63">
        <f t="shared" si="91"/>
        <v>0</v>
      </c>
      <c r="R330" s="48">
        <f t="shared" si="92"/>
        <v>0</v>
      </c>
      <c r="S330" s="49">
        <f t="shared" si="93"/>
        <v>0</v>
      </c>
      <c r="T330" s="74">
        <f t="shared" si="94"/>
        <v>0</v>
      </c>
      <c r="U330" s="74">
        <f t="shared" si="95"/>
        <v>0</v>
      </c>
    </row>
    <row r="331" spans="1:21" ht="26.25" customHeight="1" x14ac:dyDescent="0.25">
      <c r="A331" s="60">
        <v>181</v>
      </c>
      <c r="B331" s="4"/>
      <c r="C331" s="76"/>
      <c r="D331" s="4"/>
      <c r="E331" s="4"/>
      <c r="F331" s="17">
        <f t="shared" si="88"/>
        <v>0</v>
      </c>
      <c r="G331" s="4"/>
      <c r="H331" s="6"/>
      <c r="I331" s="19">
        <f t="shared" si="96"/>
        <v>0</v>
      </c>
      <c r="J331" s="7"/>
      <c r="K331" s="20">
        <v>0.03</v>
      </c>
      <c r="L331" s="62">
        <f t="shared" si="89"/>
        <v>0</v>
      </c>
      <c r="M331" s="4"/>
      <c r="N331" s="17">
        <f t="shared" si="97"/>
        <v>0</v>
      </c>
      <c r="O331" s="4"/>
      <c r="P331" s="64">
        <f t="shared" si="90"/>
        <v>0</v>
      </c>
      <c r="Q331" s="63">
        <f t="shared" si="91"/>
        <v>0</v>
      </c>
      <c r="R331" s="48">
        <f t="shared" si="92"/>
        <v>0</v>
      </c>
      <c r="S331" s="49">
        <f t="shared" si="93"/>
        <v>0</v>
      </c>
      <c r="T331" s="74">
        <f t="shared" si="94"/>
        <v>0</v>
      </c>
      <c r="U331" s="74">
        <f t="shared" si="95"/>
        <v>0</v>
      </c>
    </row>
    <row r="332" spans="1:21" ht="26.25" customHeight="1" x14ac:dyDescent="0.25">
      <c r="A332" s="265" t="s">
        <v>173</v>
      </c>
      <c r="B332" s="265"/>
      <c r="C332" s="265"/>
      <c r="D332" s="266"/>
      <c r="E332" s="8"/>
      <c r="F332" s="18">
        <f>SUM(F309:F331)</f>
        <v>0</v>
      </c>
      <c r="G332" s="18">
        <f>SUM(G309:G331)</f>
        <v>0</v>
      </c>
      <c r="H332" s="8"/>
      <c r="I332" s="10"/>
      <c r="J332" s="8"/>
      <c r="K332" s="11"/>
      <c r="L332" s="12"/>
      <c r="M332" s="18">
        <f>SUM(M309:M331)</f>
        <v>0</v>
      </c>
      <c r="N332" s="18">
        <f>SUM(N309:N331)</f>
        <v>0</v>
      </c>
      <c r="O332" s="8"/>
      <c r="P332" s="8"/>
      <c r="Q332" s="8"/>
      <c r="R332" s="47">
        <f>SUMIF((B309:B331),"",(R309:R331))</f>
        <v>0</v>
      </c>
      <c r="S332" s="47">
        <f>SUMIF((B309:B331),"",(S309:S331))</f>
        <v>0</v>
      </c>
      <c r="T332" s="74">
        <f t="shared" ref="T332:U332" si="98">SUM(T309:T331)</f>
        <v>0</v>
      </c>
      <c r="U332" s="74">
        <f t="shared" si="98"/>
        <v>0</v>
      </c>
    </row>
    <row r="333" spans="1:21" x14ac:dyDescent="0.25">
      <c r="I333" s="21"/>
      <c r="L333" s="22"/>
      <c r="T333" s="183">
        <f>SUM(T309:T331)</f>
        <v>0</v>
      </c>
      <c r="U333" s="183">
        <f>SUM(U309:U331)</f>
        <v>0</v>
      </c>
    </row>
    <row r="334" spans="1:21" ht="34.5" customHeight="1" x14ac:dyDescent="0.25">
      <c r="L334" s="61" t="s">
        <v>174</v>
      </c>
      <c r="N334" s="23" t="s">
        <v>26</v>
      </c>
      <c r="P334" s="245" t="s">
        <v>27</v>
      </c>
      <c r="Q334" s="246"/>
      <c r="R334" s="247"/>
      <c r="S334" s="247"/>
    </row>
    <row r="335" spans="1:21" x14ac:dyDescent="0.25">
      <c r="I335" s="24"/>
      <c r="P335" s="244" t="s">
        <v>135</v>
      </c>
      <c r="Q335" s="244"/>
      <c r="R335" s="244"/>
      <c r="S335" s="244"/>
    </row>
    <row r="342" spans="1:21" ht="26.25" customHeight="1" x14ac:dyDescent="0.25">
      <c r="A342" s="2" t="s">
        <v>15</v>
      </c>
      <c r="B342" s="2"/>
      <c r="C342" s="2"/>
      <c r="H342" s="253" t="s">
        <v>119</v>
      </c>
      <c r="I342" s="82"/>
      <c r="J342" s="83" t="s">
        <v>18</v>
      </c>
      <c r="K342" s="243">
        <f>$K$1</f>
        <v>0</v>
      </c>
      <c r="L342" s="243"/>
      <c r="M342" s="243"/>
      <c r="N342" s="243"/>
      <c r="O342" s="243"/>
      <c r="P342" s="82"/>
      <c r="Q342" s="83" t="s">
        <v>21</v>
      </c>
      <c r="R342" s="243"/>
      <c r="S342" s="243"/>
    </row>
    <row r="343" spans="1:21" ht="18.75" x14ac:dyDescent="0.25">
      <c r="A343" s="2" t="s">
        <v>16</v>
      </c>
      <c r="B343" s="2"/>
      <c r="C343" s="2"/>
      <c r="H343" s="253"/>
      <c r="I343" s="82"/>
      <c r="J343" s="96" t="s">
        <v>132</v>
      </c>
      <c r="K343" s="243">
        <f>$K$2</f>
        <v>0</v>
      </c>
      <c r="L343" s="243"/>
      <c r="M343" s="243"/>
      <c r="N343" s="243"/>
      <c r="O343" s="243"/>
      <c r="P343" s="254" t="s">
        <v>162</v>
      </c>
      <c r="Q343" s="255"/>
      <c r="R343" s="255"/>
      <c r="S343" s="256"/>
    </row>
    <row r="344" spans="1:21" ht="33" customHeight="1" x14ac:dyDescent="0.25">
      <c r="A344" s="2" t="s">
        <v>17</v>
      </c>
      <c r="B344" s="2"/>
      <c r="C344" s="2"/>
      <c r="H344" s="253"/>
      <c r="I344" s="82"/>
      <c r="J344" s="83" t="s">
        <v>134</v>
      </c>
      <c r="K344" s="258">
        <f>$K$3</f>
        <v>0</v>
      </c>
      <c r="L344" s="259"/>
      <c r="M344" s="260"/>
      <c r="N344" s="97" t="s">
        <v>133</v>
      </c>
      <c r="O344" s="98">
        <f>$O$3</f>
        <v>0</v>
      </c>
      <c r="P344" s="242" t="s">
        <v>163</v>
      </c>
      <c r="Q344" s="242"/>
      <c r="R344" s="242"/>
      <c r="S344" s="242"/>
    </row>
    <row r="345" spans="1:21" ht="19.5" customHeight="1" x14ac:dyDescent="0.25">
      <c r="H345" s="253"/>
      <c r="I345" s="82"/>
      <c r="J345" s="83" t="s">
        <v>19</v>
      </c>
      <c r="K345" s="243">
        <f>$K$4</f>
        <v>0</v>
      </c>
      <c r="L345" s="243"/>
      <c r="M345" s="243"/>
      <c r="N345" s="243"/>
      <c r="O345" s="243"/>
      <c r="P345" s="82"/>
      <c r="Q345" s="83" t="s">
        <v>22</v>
      </c>
      <c r="R345" s="243">
        <f>$R$4</f>
        <v>0</v>
      </c>
      <c r="S345" s="243"/>
    </row>
    <row r="346" spans="1:21" ht="21" customHeight="1" x14ac:dyDescent="0.25">
      <c r="H346" s="253"/>
      <c r="I346" s="82"/>
      <c r="J346" s="83" t="s">
        <v>131</v>
      </c>
      <c r="K346" s="243">
        <f>$K$5</f>
        <v>0</v>
      </c>
      <c r="L346" s="243"/>
      <c r="M346" s="243"/>
      <c r="N346" s="243"/>
      <c r="O346" s="243"/>
      <c r="P346" s="257" t="s">
        <v>165</v>
      </c>
      <c r="Q346" s="257"/>
      <c r="R346" s="243">
        <f>$R$5</f>
        <v>0</v>
      </c>
      <c r="S346" s="243"/>
    </row>
    <row r="348" spans="1:21" ht="18.75" x14ac:dyDescent="0.25">
      <c r="A348" s="249" t="s">
        <v>266</v>
      </c>
      <c r="B348" s="249"/>
      <c r="C348" s="249"/>
      <c r="D348" s="249"/>
      <c r="E348" s="249"/>
      <c r="F348" s="249"/>
      <c r="G348" s="249"/>
      <c r="H348" s="249"/>
      <c r="I348" s="249"/>
      <c r="J348" s="249"/>
      <c r="K348" s="249"/>
      <c r="L348" s="249"/>
      <c r="M348" s="249"/>
      <c r="N348" s="249"/>
      <c r="O348" s="249"/>
      <c r="P348" s="249"/>
      <c r="Q348" s="249"/>
      <c r="R348" s="249"/>
      <c r="S348" s="249"/>
    </row>
    <row r="349" spans="1:21" ht="18.75" x14ac:dyDescent="0.25">
      <c r="A349" s="249" t="s">
        <v>265</v>
      </c>
      <c r="B349" s="249"/>
      <c r="C349" s="249"/>
      <c r="D349" s="249"/>
      <c r="E349" s="249"/>
      <c r="F349" s="249"/>
      <c r="G349" s="249"/>
      <c r="H349" s="249"/>
      <c r="I349" s="249"/>
      <c r="J349" s="249"/>
      <c r="K349" s="249"/>
      <c r="L349" s="249"/>
      <c r="M349" s="249"/>
      <c r="N349" s="249"/>
      <c r="O349" s="249"/>
      <c r="P349" s="249"/>
      <c r="Q349" s="249"/>
      <c r="R349" s="249"/>
      <c r="S349" s="249"/>
    </row>
    <row r="350" spans="1:21" ht="15.75" x14ac:dyDescent="0.25">
      <c r="A350" s="267" t="s">
        <v>121</v>
      </c>
      <c r="B350" s="267"/>
      <c r="C350" s="267"/>
      <c r="D350" s="267"/>
      <c r="E350" s="267"/>
      <c r="F350" s="267"/>
      <c r="G350" s="267"/>
      <c r="H350" s="267"/>
      <c r="I350" s="81"/>
      <c r="J350" s="81"/>
      <c r="K350" s="81"/>
      <c r="L350" s="81"/>
      <c r="M350" s="81"/>
      <c r="N350" s="81"/>
      <c r="O350" s="81"/>
      <c r="P350" s="81"/>
      <c r="Q350" s="81"/>
      <c r="R350" s="81"/>
      <c r="S350" s="81"/>
    </row>
    <row r="351" spans="1:21" ht="36" x14ac:dyDescent="0.25">
      <c r="A351" s="1"/>
      <c r="B351" s="1"/>
      <c r="C351" s="1"/>
      <c r="D351" s="1"/>
      <c r="E351" s="1"/>
      <c r="F351" s="1"/>
      <c r="G351" s="1"/>
      <c r="H351" s="1"/>
      <c r="I351" s="1"/>
      <c r="J351" s="93" t="s">
        <v>129</v>
      </c>
      <c r="K351" s="250" t="s">
        <v>130</v>
      </c>
      <c r="L351" s="250"/>
      <c r="M351" s="1"/>
      <c r="N351" s="1"/>
      <c r="O351" s="1"/>
      <c r="P351" s="93" t="s">
        <v>129</v>
      </c>
      <c r="Q351" s="94" t="s">
        <v>130</v>
      </c>
      <c r="R351" s="93" t="s">
        <v>129</v>
      </c>
      <c r="S351" s="94" t="s">
        <v>130</v>
      </c>
      <c r="T351" s="37"/>
      <c r="U351" s="37"/>
    </row>
    <row r="352" spans="1:21" ht="18.75" x14ac:dyDescent="0.25">
      <c r="A352" s="84" t="s">
        <v>4</v>
      </c>
      <c r="B352" s="84" t="s">
        <v>5</v>
      </c>
      <c r="C352" s="9" t="s">
        <v>6</v>
      </c>
      <c r="D352" s="9" t="s">
        <v>7</v>
      </c>
      <c r="E352" s="9" t="s">
        <v>8</v>
      </c>
      <c r="F352" s="84" t="s">
        <v>9</v>
      </c>
      <c r="G352" s="9" t="s">
        <v>10</v>
      </c>
      <c r="H352" s="9" t="s">
        <v>11</v>
      </c>
      <c r="I352" s="84" t="s">
        <v>12</v>
      </c>
      <c r="J352" s="25" t="s">
        <v>13</v>
      </c>
      <c r="K352" s="85" t="s">
        <v>14</v>
      </c>
      <c r="L352" s="85" t="s">
        <v>24</v>
      </c>
      <c r="M352" s="9" t="s">
        <v>25</v>
      </c>
      <c r="N352" s="9" t="s">
        <v>110</v>
      </c>
      <c r="O352" s="9" t="s">
        <v>111</v>
      </c>
      <c r="P352" s="88" t="s">
        <v>112</v>
      </c>
      <c r="Q352" s="85" t="s">
        <v>113</v>
      </c>
      <c r="R352" s="88" t="s">
        <v>114</v>
      </c>
      <c r="S352" s="85" t="s">
        <v>115</v>
      </c>
      <c r="T352" s="51" t="s">
        <v>116</v>
      </c>
      <c r="U352" s="51" t="s">
        <v>181</v>
      </c>
    </row>
    <row r="353" spans="1:21" ht="127.5" customHeight="1" x14ac:dyDescent="0.25">
      <c r="A353" s="86" t="s">
        <v>0</v>
      </c>
      <c r="B353" s="153" t="s">
        <v>238</v>
      </c>
      <c r="C353" s="44" t="s">
        <v>263</v>
      </c>
      <c r="D353" s="15" t="s">
        <v>1</v>
      </c>
      <c r="E353" s="15" t="s">
        <v>2</v>
      </c>
      <c r="F353" s="86" t="s">
        <v>182</v>
      </c>
      <c r="G353" s="15" t="s">
        <v>3</v>
      </c>
      <c r="H353" s="15" t="s">
        <v>23</v>
      </c>
      <c r="I353" s="86" t="s">
        <v>234</v>
      </c>
      <c r="J353" s="16" t="s">
        <v>267</v>
      </c>
      <c r="K353" s="87" t="s">
        <v>276</v>
      </c>
      <c r="L353" s="87" t="s">
        <v>183</v>
      </c>
      <c r="M353" s="15" t="s">
        <v>138</v>
      </c>
      <c r="N353" s="15" t="s">
        <v>136</v>
      </c>
      <c r="O353" s="15" t="s">
        <v>166</v>
      </c>
      <c r="P353" s="89" t="s">
        <v>184</v>
      </c>
      <c r="Q353" s="87" t="s">
        <v>185</v>
      </c>
      <c r="R353" s="251" t="s">
        <v>94</v>
      </c>
      <c r="S353" s="252"/>
      <c r="T353" s="90" t="s">
        <v>186</v>
      </c>
      <c r="U353" s="90" t="s">
        <v>187</v>
      </c>
    </row>
    <row r="354" spans="1:21" ht="26.25" customHeight="1" x14ac:dyDescent="0.25">
      <c r="A354" s="60">
        <v>182</v>
      </c>
      <c r="B354" s="4"/>
      <c r="C354" s="76"/>
      <c r="D354" s="5"/>
      <c r="E354" s="5"/>
      <c r="F354" s="17">
        <f t="shared" ref="F354:F376" si="99">E354-D354</f>
        <v>0</v>
      </c>
      <c r="G354" s="4"/>
      <c r="H354" s="6"/>
      <c r="I354" s="19">
        <f>IFERROR((H354/F354)/G354,0)</f>
        <v>0</v>
      </c>
      <c r="J354" s="7"/>
      <c r="K354" s="20">
        <v>0.03</v>
      </c>
      <c r="L354" s="62">
        <f t="shared" ref="L354:L376" si="100">IF(ISBLANK(J354),((I354*3)/100),"")</f>
        <v>0</v>
      </c>
      <c r="M354" s="4"/>
      <c r="N354" s="17">
        <f>G354-M354</f>
        <v>0</v>
      </c>
      <c r="O354" s="4"/>
      <c r="P354" s="64">
        <f t="shared" ref="P354:P376" si="101">J354*M354*F354</f>
        <v>0</v>
      </c>
      <c r="Q354" s="63">
        <f t="shared" ref="Q354:Q376" si="102">IF(ISBLANK(J354),IF(L354&lt;=0.8,L354*M354*F354,IF(L354&gt;0.8,0.8*M354*F354,"")),"")</f>
        <v>0</v>
      </c>
      <c r="R354" s="48">
        <f t="shared" ref="R354:R376" si="103">((P354*10)/100)+P354</f>
        <v>0</v>
      </c>
      <c r="S354" s="49">
        <f t="shared" ref="S354:S376" si="104">IF(ISBLANK(J354),(((Q354*10)/100)+Q354),"")</f>
        <v>0</v>
      </c>
      <c r="T354" s="74">
        <f t="shared" ref="T354:T376" si="105">F354*M354</f>
        <v>0</v>
      </c>
      <c r="U354" s="74">
        <f t="shared" ref="U354:U376" si="106">F354*N354</f>
        <v>0</v>
      </c>
    </row>
    <row r="355" spans="1:21" ht="26.25" customHeight="1" x14ac:dyDescent="0.25">
      <c r="A355" s="60">
        <v>183</v>
      </c>
      <c r="B355" s="4"/>
      <c r="C355" s="76"/>
      <c r="D355" s="5"/>
      <c r="E355" s="5"/>
      <c r="F355" s="17">
        <f t="shared" si="99"/>
        <v>0</v>
      </c>
      <c r="G355" s="4"/>
      <c r="H355" s="6"/>
      <c r="I355" s="19">
        <f t="shared" ref="I355:I376" si="107">IFERROR((H355/F355)/G355,0)</f>
        <v>0</v>
      </c>
      <c r="J355" s="7"/>
      <c r="K355" s="20">
        <v>0.03</v>
      </c>
      <c r="L355" s="62">
        <f t="shared" si="100"/>
        <v>0</v>
      </c>
      <c r="M355" s="4"/>
      <c r="N355" s="17">
        <f t="shared" ref="N355:N376" si="108">G355-M355</f>
        <v>0</v>
      </c>
      <c r="O355" s="4"/>
      <c r="P355" s="64">
        <f t="shared" si="101"/>
        <v>0</v>
      </c>
      <c r="Q355" s="63">
        <f t="shared" si="102"/>
        <v>0</v>
      </c>
      <c r="R355" s="48">
        <f t="shared" si="103"/>
        <v>0</v>
      </c>
      <c r="S355" s="49">
        <f t="shared" si="104"/>
        <v>0</v>
      </c>
      <c r="T355" s="74">
        <f t="shared" si="105"/>
        <v>0</v>
      </c>
      <c r="U355" s="74">
        <f t="shared" si="106"/>
        <v>0</v>
      </c>
    </row>
    <row r="356" spans="1:21" ht="26.25" customHeight="1" x14ac:dyDescent="0.25">
      <c r="A356" s="60">
        <v>184</v>
      </c>
      <c r="B356" s="4"/>
      <c r="C356" s="76"/>
      <c r="D356" s="4"/>
      <c r="E356" s="4"/>
      <c r="F356" s="17">
        <f t="shared" si="99"/>
        <v>0</v>
      </c>
      <c r="G356" s="4"/>
      <c r="H356" s="6"/>
      <c r="I356" s="19">
        <f t="shared" si="107"/>
        <v>0</v>
      </c>
      <c r="J356" s="7"/>
      <c r="K356" s="20">
        <v>0.03</v>
      </c>
      <c r="L356" s="62">
        <f t="shared" si="100"/>
        <v>0</v>
      </c>
      <c r="M356" s="4"/>
      <c r="N356" s="17">
        <f t="shared" si="108"/>
        <v>0</v>
      </c>
      <c r="O356" s="4"/>
      <c r="P356" s="64">
        <f t="shared" si="101"/>
        <v>0</v>
      </c>
      <c r="Q356" s="63">
        <f t="shared" si="102"/>
        <v>0</v>
      </c>
      <c r="R356" s="48">
        <f t="shared" si="103"/>
        <v>0</v>
      </c>
      <c r="S356" s="49">
        <f t="shared" si="104"/>
        <v>0</v>
      </c>
      <c r="T356" s="74">
        <f t="shared" si="105"/>
        <v>0</v>
      </c>
      <c r="U356" s="74">
        <f t="shared" si="106"/>
        <v>0</v>
      </c>
    </row>
    <row r="357" spans="1:21" ht="26.25" customHeight="1" x14ac:dyDescent="0.25">
      <c r="A357" s="60">
        <v>185</v>
      </c>
      <c r="B357" s="4"/>
      <c r="C357" s="76"/>
      <c r="D357" s="4"/>
      <c r="E357" s="4"/>
      <c r="F357" s="17">
        <f t="shared" si="99"/>
        <v>0</v>
      </c>
      <c r="G357" s="4"/>
      <c r="H357" s="6"/>
      <c r="I357" s="19">
        <f t="shared" si="107"/>
        <v>0</v>
      </c>
      <c r="J357" s="7"/>
      <c r="K357" s="20">
        <v>0.03</v>
      </c>
      <c r="L357" s="62">
        <f t="shared" si="100"/>
        <v>0</v>
      </c>
      <c r="M357" s="4"/>
      <c r="N357" s="17">
        <f t="shared" si="108"/>
        <v>0</v>
      </c>
      <c r="O357" s="4"/>
      <c r="P357" s="64">
        <f t="shared" si="101"/>
        <v>0</v>
      </c>
      <c r="Q357" s="63">
        <f t="shared" si="102"/>
        <v>0</v>
      </c>
      <c r="R357" s="48">
        <f t="shared" si="103"/>
        <v>0</v>
      </c>
      <c r="S357" s="49">
        <f t="shared" si="104"/>
        <v>0</v>
      </c>
      <c r="T357" s="74">
        <f t="shared" si="105"/>
        <v>0</v>
      </c>
      <c r="U357" s="74">
        <f t="shared" si="106"/>
        <v>0</v>
      </c>
    </row>
    <row r="358" spans="1:21" ht="26.25" customHeight="1" x14ac:dyDescent="0.25">
      <c r="A358" s="60">
        <v>186</v>
      </c>
      <c r="B358" s="4"/>
      <c r="C358" s="76"/>
      <c r="D358" s="4"/>
      <c r="E358" s="4"/>
      <c r="F358" s="17">
        <f t="shared" si="99"/>
        <v>0</v>
      </c>
      <c r="G358" s="4"/>
      <c r="H358" s="6"/>
      <c r="I358" s="19">
        <f t="shared" si="107"/>
        <v>0</v>
      </c>
      <c r="J358" s="7"/>
      <c r="K358" s="20">
        <v>0.03</v>
      </c>
      <c r="L358" s="62">
        <f t="shared" si="100"/>
        <v>0</v>
      </c>
      <c r="M358" s="4"/>
      <c r="N358" s="17">
        <f t="shared" si="108"/>
        <v>0</v>
      </c>
      <c r="O358" s="4"/>
      <c r="P358" s="64">
        <f t="shared" si="101"/>
        <v>0</v>
      </c>
      <c r="Q358" s="63">
        <f t="shared" si="102"/>
        <v>0</v>
      </c>
      <c r="R358" s="48">
        <f t="shared" si="103"/>
        <v>0</v>
      </c>
      <c r="S358" s="49">
        <f t="shared" si="104"/>
        <v>0</v>
      </c>
      <c r="T358" s="74">
        <f t="shared" si="105"/>
        <v>0</v>
      </c>
      <c r="U358" s="74">
        <f t="shared" si="106"/>
        <v>0</v>
      </c>
    </row>
    <row r="359" spans="1:21" ht="26.25" customHeight="1" x14ac:dyDescent="0.25">
      <c r="A359" s="60">
        <v>187</v>
      </c>
      <c r="B359" s="4"/>
      <c r="C359" s="76"/>
      <c r="D359" s="4"/>
      <c r="E359" s="4"/>
      <c r="F359" s="17">
        <f t="shared" si="99"/>
        <v>0</v>
      </c>
      <c r="G359" s="4"/>
      <c r="H359" s="6"/>
      <c r="I359" s="19">
        <f t="shared" si="107"/>
        <v>0</v>
      </c>
      <c r="J359" s="7"/>
      <c r="K359" s="20">
        <v>0.03</v>
      </c>
      <c r="L359" s="62">
        <f t="shared" si="100"/>
        <v>0</v>
      </c>
      <c r="M359" s="4"/>
      <c r="N359" s="17">
        <f t="shared" si="108"/>
        <v>0</v>
      </c>
      <c r="O359" s="4"/>
      <c r="P359" s="64">
        <f t="shared" si="101"/>
        <v>0</v>
      </c>
      <c r="Q359" s="63">
        <f t="shared" si="102"/>
        <v>0</v>
      </c>
      <c r="R359" s="48">
        <f t="shared" si="103"/>
        <v>0</v>
      </c>
      <c r="S359" s="49">
        <f t="shared" si="104"/>
        <v>0</v>
      </c>
      <c r="T359" s="74">
        <f t="shared" si="105"/>
        <v>0</v>
      </c>
      <c r="U359" s="74">
        <f t="shared" si="106"/>
        <v>0</v>
      </c>
    </row>
    <row r="360" spans="1:21" ht="26.25" customHeight="1" x14ac:dyDescent="0.25">
      <c r="A360" s="60">
        <v>188</v>
      </c>
      <c r="B360" s="4"/>
      <c r="C360" s="76"/>
      <c r="D360" s="4"/>
      <c r="E360" s="4"/>
      <c r="F360" s="17">
        <f t="shared" si="99"/>
        <v>0</v>
      </c>
      <c r="G360" s="4"/>
      <c r="H360" s="6"/>
      <c r="I360" s="19">
        <f t="shared" si="107"/>
        <v>0</v>
      </c>
      <c r="J360" s="7"/>
      <c r="K360" s="20">
        <v>0.03</v>
      </c>
      <c r="L360" s="62">
        <f t="shared" si="100"/>
        <v>0</v>
      </c>
      <c r="M360" s="4"/>
      <c r="N360" s="17">
        <f t="shared" si="108"/>
        <v>0</v>
      </c>
      <c r="O360" s="4"/>
      <c r="P360" s="64">
        <f t="shared" si="101"/>
        <v>0</v>
      </c>
      <c r="Q360" s="63">
        <f t="shared" si="102"/>
        <v>0</v>
      </c>
      <c r="R360" s="48">
        <f t="shared" si="103"/>
        <v>0</v>
      </c>
      <c r="S360" s="49">
        <f t="shared" si="104"/>
        <v>0</v>
      </c>
      <c r="T360" s="74">
        <f t="shared" si="105"/>
        <v>0</v>
      </c>
      <c r="U360" s="74">
        <f t="shared" si="106"/>
        <v>0</v>
      </c>
    </row>
    <row r="361" spans="1:21" ht="26.25" customHeight="1" x14ac:dyDescent="0.25">
      <c r="A361" s="60">
        <v>189</v>
      </c>
      <c r="B361" s="4"/>
      <c r="C361" s="76"/>
      <c r="D361" s="4"/>
      <c r="E361" s="4"/>
      <c r="F361" s="17">
        <f t="shared" si="99"/>
        <v>0</v>
      </c>
      <c r="G361" s="4"/>
      <c r="H361" s="6"/>
      <c r="I361" s="19">
        <f t="shared" si="107"/>
        <v>0</v>
      </c>
      <c r="J361" s="7"/>
      <c r="K361" s="20">
        <v>0.03</v>
      </c>
      <c r="L361" s="62">
        <f t="shared" si="100"/>
        <v>0</v>
      </c>
      <c r="M361" s="4"/>
      <c r="N361" s="17">
        <f t="shared" si="108"/>
        <v>0</v>
      </c>
      <c r="O361" s="4"/>
      <c r="P361" s="64">
        <f t="shared" si="101"/>
        <v>0</v>
      </c>
      <c r="Q361" s="63">
        <f t="shared" si="102"/>
        <v>0</v>
      </c>
      <c r="R361" s="48">
        <f t="shared" si="103"/>
        <v>0</v>
      </c>
      <c r="S361" s="49">
        <f t="shared" si="104"/>
        <v>0</v>
      </c>
      <c r="T361" s="74">
        <f t="shared" si="105"/>
        <v>0</v>
      </c>
      <c r="U361" s="74">
        <f t="shared" si="106"/>
        <v>0</v>
      </c>
    </row>
    <row r="362" spans="1:21" ht="26.25" customHeight="1" x14ac:dyDescent="0.25">
      <c r="A362" s="60">
        <v>190</v>
      </c>
      <c r="B362" s="4"/>
      <c r="C362" s="76"/>
      <c r="D362" s="4"/>
      <c r="E362" s="4"/>
      <c r="F362" s="17">
        <f t="shared" si="99"/>
        <v>0</v>
      </c>
      <c r="G362" s="4"/>
      <c r="H362" s="6"/>
      <c r="I362" s="19">
        <f t="shared" si="107"/>
        <v>0</v>
      </c>
      <c r="J362" s="7"/>
      <c r="K362" s="20">
        <v>0.03</v>
      </c>
      <c r="L362" s="62">
        <f t="shared" si="100"/>
        <v>0</v>
      </c>
      <c r="M362" s="4"/>
      <c r="N362" s="17">
        <f t="shared" si="108"/>
        <v>0</v>
      </c>
      <c r="O362" s="4"/>
      <c r="P362" s="64">
        <f t="shared" si="101"/>
        <v>0</v>
      </c>
      <c r="Q362" s="63">
        <f t="shared" si="102"/>
        <v>0</v>
      </c>
      <c r="R362" s="48">
        <f t="shared" si="103"/>
        <v>0</v>
      </c>
      <c r="S362" s="49">
        <f t="shared" si="104"/>
        <v>0</v>
      </c>
      <c r="T362" s="74">
        <f t="shared" si="105"/>
        <v>0</v>
      </c>
      <c r="U362" s="74">
        <f t="shared" si="106"/>
        <v>0</v>
      </c>
    </row>
    <row r="363" spans="1:21" ht="26.25" customHeight="1" x14ac:dyDescent="0.25">
      <c r="A363" s="60">
        <v>191</v>
      </c>
      <c r="B363" s="4"/>
      <c r="C363" s="76"/>
      <c r="D363" s="4"/>
      <c r="E363" s="4"/>
      <c r="F363" s="17">
        <f t="shared" si="99"/>
        <v>0</v>
      </c>
      <c r="G363" s="4"/>
      <c r="H363" s="6"/>
      <c r="I363" s="19">
        <f t="shared" si="107"/>
        <v>0</v>
      </c>
      <c r="J363" s="7"/>
      <c r="K363" s="20">
        <v>0.03</v>
      </c>
      <c r="L363" s="62">
        <f t="shared" si="100"/>
        <v>0</v>
      </c>
      <c r="M363" s="4"/>
      <c r="N363" s="17">
        <f t="shared" si="108"/>
        <v>0</v>
      </c>
      <c r="O363" s="4"/>
      <c r="P363" s="64">
        <f t="shared" si="101"/>
        <v>0</v>
      </c>
      <c r="Q363" s="63">
        <f t="shared" si="102"/>
        <v>0</v>
      </c>
      <c r="R363" s="48">
        <f t="shared" si="103"/>
        <v>0</v>
      </c>
      <c r="S363" s="49">
        <f t="shared" si="104"/>
        <v>0</v>
      </c>
      <c r="T363" s="74">
        <f t="shared" si="105"/>
        <v>0</v>
      </c>
      <c r="U363" s="74">
        <f t="shared" si="106"/>
        <v>0</v>
      </c>
    </row>
    <row r="364" spans="1:21" ht="26.25" customHeight="1" x14ac:dyDescent="0.25">
      <c r="A364" s="60">
        <v>192</v>
      </c>
      <c r="B364" s="4"/>
      <c r="C364" s="76"/>
      <c r="D364" s="4"/>
      <c r="E364" s="4"/>
      <c r="F364" s="17">
        <f t="shared" si="99"/>
        <v>0</v>
      </c>
      <c r="G364" s="4"/>
      <c r="H364" s="6"/>
      <c r="I364" s="19">
        <f t="shared" si="107"/>
        <v>0</v>
      </c>
      <c r="J364" s="7"/>
      <c r="K364" s="20">
        <v>0.03</v>
      </c>
      <c r="L364" s="62">
        <f t="shared" si="100"/>
        <v>0</v>
      </c>
      <c r="M364" s="4"/>
      <c r="N364" s="17">
        <f t="shared" si="108"/>
        <v>0</v>
      </c>
      <c r="O364" s="4"/>
      <c r="P364" s="64">
        <f t="shared" si="101"/>
        <v>0</v>
      </c>
      <c r="Q364" s="63">
        <f t="shared" si="102"/>
        <v>0</v>
      </c>
      <c r="R364" s="48">
        <f t="shared" si="103"/>
        <v>0</v>
      </c>
      <c r="S364" s="49">
        <f t="shared" si="104"/>
        <v>0</v>
      </c>
      <c r="T364" s="74">
        <f t="shared" si="105"/>
        <v>0</v>
      </c>
      <c r="U364" s="74">
        <f t="shared" si="106"/>
        <v>0</v>
      </c>
    </row>
    <row r="365" spans="1:21" ht="26.25" customHeight="1" x14ac:dyDescent="0.25">
      <c r="A365" s="60">
        <v>193</v>
      </c>
      <c r="B365" s="4"/>
      <c r="C365" s="76"/>
      <c r="D365" s="4"/>
      <c r="E365" s="4"/>
      <c r="F365" s="17">
        <f t="shared" si="99"/>
        <v>0</v>
      </c>
      <c r="G365" s="4"/>
      <c r="H365" s="6"/>
      <c r="I365" s="19">
        <f t="shared" si="107"/>
        <v>0</v>
      </c>
      <c r="J365" s="7"/>
      <c r="K365" s="20">
        <v>0.03</v>
      </c>
      <c r="L365" s="62">
        <f t="shared" si="100"/>
        <v>0</v>
      </c>
      <c r="M365" s="4"/>
      <c r="N365" s="17">
        <f t="shared" si="108"/>
        <v>0</v>
      </c>
      <c r="O365" s="4"/>
      <c r="P365" s="64">
        <f t="shared" si="101"/>
        <v>0</v>
      </c>
      <c r="Q365" s="63">
        <f t="shared" si="102"/>
        <v>0</v>
      </c>
      <c r="R365" s="48">
        <f t="shared" si="103"/>
        <v>0</v>
      </c>
      <c r="S365" s="49">
        <f t="shared" si="104"/>
        <v>0</v>
      </c>
      <c r="T365" s="74">
        <f t="shared" si="105"/>
        <v>0</v>
      </c>
      <c r="U365" s="74">
        <f t="shared" si="106"/>
        <v>0</v>
      </c>
    </row>
    <row r="366" spans="1:21" ht="26.25" customHeight="1" x14ac:dyDescent="0.25">
      <c r="A366" s="60">
        <v>194</v>
      </c>
      <c r="B366" s="4"/>
      <c r="C366" s="76"/>
      <c r="D366" s="4"/>
      <c r="E366" s="4"/>
      <c r="F366" s="17">
        <f t="shared" si="99"/>
        <v>0</v>
      </c>
      <c r="G366" s="4"/>
      <c r="H366" s="6"/>
      <c r="I366" s="19">
        <f t="shared" si="107"/>
        <v>0</v>
      </c>
      <c r="J366" s="7"/>
      <c r="K366" s="20">
        <v>0.03</v>
      </c>
      <c r="L366" s="62">
        <f t="shared" si="100"/>
        <v>0</v>
      </c>
      <c r="M366" s="4"/>
      <c r="N366" s="17">
        <f t="shared" si="108"/>
        <v>0</v>
      </c>
      <c r="O366" s="4"/>
      <c r="P366" s="64">
        <f t="shared" si="101"/>
        <v>0</v>
      </c>
      <c r="Q366" s="63">
        <f t="shared" si="102"/>
        <v>0</v>
      </c>
      <c r="R366" s="48">
        <f t="shared" si="103"/>
        <v>0</v>
      </c>
      <c r="S366" s="49">
        <f t="shared" si="104"/>
        <v>0</v>
      </c>
      <c r="T366" s="74">
        <f t="shared" si="105"/>
        <v>0</v>
      </c>
      <c r="U366" s="74">
        <f t="shared" si="106"/>
        <v>0</v>
      </c>
    </row>
    <row r="367" spans="1:21" ht="26.25" customHeight="1" x14ac:dyDescent="0.25">
      <c r="A367" s="60">
        <v>195</v>
      </c>
      <c r="B367" s="4"/>
      <c r="C367" s="76"/>
      <c r="D367" s="4"/>
      <c r="E367" s="4"/>
      <c r="F367" s="17">
        <f t="shared" si="99"/>
        <v>0</v>
      </c>
      <c r="G367" s="4"/>
      <c r="H367" s="6"/>
      <c r="I367" s="19">
        <f t="shared" si="107"/>
        <v>0</v>
      </c>
      <c r="J367" s="7"/>
      <c r="K367" s="20">
        <v>0.03</v>
      </c>
      <c r="L367" s="62">
        <f t="shared" si="100"/>
        <v>0</v>
      </c>
      <c r="M367" s="4"/>
      <c r="N367" s="17">
        <f t="shared" si="108"/>
        <v>0</v>
      </c>
      <c r="O367" s="4"/>
      <c r="P367" s="64">
        <f t="shared" si="101"/>
        <v>0</v>
      </c>
      <c r="Q367" s="63">
        <f t="shared" si="102"/>
        <v>0</v>
      </c>
      <c r="R367" s="48">
        <f t="shared" si="103"/>
        <v>0</v>
      </c>
      <c r="S367" s="49">
        <f t="shared" si="104"/>
        <v>0</v>
      </c>
      <c r="T367" s="74">
        <f t="shared" si="105"/>
        <v>0</v>
      </c>
      <c r="U367" s="74">
        <f t="shared" si="106"/>
        <v>0</v>
      </c>
    </row>
    <row r="368" spans="1:21" ht="26.25" customHeight="1" x14ac:dyDescent="0.25">
      <c r="A368" s="60">
        <v>196</v>
      </c>
      <c r="B368" s="4"/>
      <c r="C368" s="76"/>
      <c r="D368" s="4"/>
      <c r="E368" s="4"/>
      <c r="F368" s="17">
        <f t="shared" si="99"/>
        <v>0</v>
      </c>
      <c r="G368" s="4"/>
      <c r="H368" s="6"/>
      <c r="I368" s="19">
        <f t="shared" si="107"/>
        <v>0</v>
      </c>
      <c r="J368" s="7"/>
      <c r="K368" s="20">
        <v>0.03</v>
      </c>
      <c r="L368" s="62">
        <f t="shared" si="100"/>
        <v>0</v>
      </c>
      <c r="M368" s="4"/>
      <c r="N368" s="17">
        <f t="shared" si="108"/>
        <v>0</v>
      </c>
      <c r="O368" s="4"/>
      <c r="P368" s="64">
        <f t="shared" si="101"/>
        <v>0</v>
      </c>
      <c r="Q368" s="63">
        <f t="shared" si="102"/>
        <v>0</v>
      </c>
      <c r="R368" s="48">
        <f t="shared" si="103"/>
        <v>0</v>
      </c>
      <c r="S368" s="49">
        <f t="shared" si="104"/>
        <v>0</v>
      </c>
      <c r="T368" s="74">
        <f t="shared" si="105"/>
        <v>0</v>
      </c>
      <c r="U368" s="74">
        <f t="shared" si="106"/>
        <v>0</v>
      </c>
    </row>
    <row r="369" spans="1:21" ht="26.25" customHeight="1" x14ac:dyDescent="0.25">
      <c r="A369" s="60">
        <v>197</v>
      </c>
      <c r="B369" s="4"/>
      <c r="C369" s="76"/>
      <c r="D369" s="4"/>
      <c r="E369" s="4"/>
      <c r="F369" s="17">
        <f t="shared" si="99"/>
        <v>0</v>
      </c>
      <c r="G369" s="4"/>
      <c r="H369" s="6"/>
      <c r="I369" s="19">
        <f t="shared" si="107"/>
        <v>0</v>
      </c>
      <c r="J369" s="7"/>
      <c r="K369" s="20">
        <v>0.03</v>
      </c>
      <c r="L369" s="62">
        <f t="shared" si="100"/>
        <v>0</v>
      </c>
      <c r="M369" s="4"/>
      <c r="N369" s="17">
        <f t="shared" si="108"/>
        <v>0</v>
      </c>
      <c r="O369" s="4"/>
      <c r="P369" s="64">
        <f t="shared" si="101"/>
        <v>0</v>
      </c>
      <c r="Q369" s="63">
        <f t="shared" si="102"/>
        <v>0</v>
      </c>
      <c r="R369" s="48">
        <f t="shared" si="103"/>
        <v>0</v>
      </c>
      <c r="S369" s="49">
        <f t="shared" si="104"/>
        <v>0</v>
      </c>
      <c r="T369" s="74">
        <f t="shared" si="105"/>
        <v>0</v>
      </c>
      <c r="U369" s="74">
        <f t="shared" si="106"/>
        <v>0</v>
      </c>
    </row>
    <row r="370" spans="1:21" ht="26.25" customHeight="1" x14ac:dyDescent="0.25">
      <c r="A370" s="60">
        <v>198</v>
      </c>
      <c r="B370" s="4"/>
      <c r="C370" s="76"/>
      <c r="D370" s="4"/>
      <c r="E370" s="4"/>
      <c r="F370" s="17">
        <f t="shared" si="99"/>
        <v>0</v>
      </c>
      <c r="G370" s="4"/>
      <c r="H370" s="6"/>
      <c r="I370" s="19">
        <f t="shared" si="107"/>
        <v>0</v>
      </c>
      <c r="J370" s="7"/>
      <c r="K370" s="20">
        <v>0.03</v>
      </c>
      <c r="L370" s="62">
        <f t="shared" si="100"/>
        <v>0</v>
      </c>
      <c r="M370" s="4"/>
      <c r="N370" s="17">
        <f t="shared" si="108"/>
        <v>0</v>
      </c>
      <c r="O370" s="4"/>
      <c r="P370" s="64">
        <f t="shared" si="101"/>
        <v>0</v>
      </c>
      <c r="Q370" s="63">
        <f t="shared" si="102"/>
        <v>0</v>
      </c>
      <c r="R370" s="48">
        <f t="shared" si="103"/>
        <v>0</v>
      </c>
      <c r="S370" s="49">
        <f t="shared" si="104"/>
        <v>0</v>
      </c>
      <c r="T370" s="74">
        <f t="shared" si="105"/>
        <v>0</v>
      </c>
      <c r="U370" s="74">
        <f t="shared" si="106"/>
        <v>0</v>
      </c>
    </row>
    <row r="371" spans="1:21" ht="26.25" customHeight="1" x14ac:dyDescent="0.25">
      <c r="A371" s="60">
        <v>199</v>
      </c>
      <c r="B371" s="4"/>
      <c r="C371" s="76"/>
      <c r="D371" s="4"/>
      <c r="E371" s="4"/>
      <c r="F371" s="17">
        <f t="shared" si="99"/>
        <v>0</v>
      </c>
      <c r="G371" s="4"/>
      <c r="H371" s="6"/>
      <c r="I371" s="19">
        <f t="shared" si="107"/>
        <v>0</v>
      </c>
      <c r="J371" s="7"/>
      <c r="K371" s="20">
        <v>0.03</v>
      </c>
      <c r="L371" s="62">
        <f t="shared" si="100"/>
        <v>0</v>
      </c>
      <c r="M371" s="4"/>
      <c r="N371" s="17">
        <f t="shared" si="108"/>
        <v>0</v>
      </c>
      <c r="O371" s="4"/>
      <c r="P371" s="64">
        <f t="shared" si="101"/>
        <v>0</v>
      </c>
      <c r="Q371" s="63">
        <f t="shared" si="102"/>
        <v>0</v>
      </c>
      <c r="R371" s="48">
        <f t="shared" si="103"/>
        <v>0</v>
      </c>
      <c r="S371" s="49">
        <f t="shared" si="104"/>
        <v>0</v>
      </c>
      <c r="T371" s="74">
        <f t="shared" si="105"/>
        <v>0</v>
      </c>
      <c r="U371" s="74">
        <f t="shared" si="106"/>
        <v>0</v>
      </c>
    </row>
    <row r="372" spans="1:21" ht="26.25" customHeight="1" x14ac:dyDescent="0.25">
      <c r="A372" s="60">
        <v>200</v>
      </c>
      <c r="B372" s="4"/>
      <c r="C372" s="76"/>
      <c r="D372" s="4"/>
      <c r="E372" s="4"/>
      <c r="F372" s="17">
        <f t="shared" si="99"/>
        <v>0</v>
      </c>
      <c r="G372" s="4"/>
      <c r="H372" s="6"/>
      <c r="I372" s="19">
        <f t="shared" si="107"/>
        <v>0</v>
      </c>
      <c r="J372" s="7"/>
      <c r="K372" s="20">
        <v>0.03</v>
      </c>
      <c r="L372" s="62">
        <f t="shared" si="100"/>
        <v>0</v>
      </c>
      <c r="M372" s="4"/>
      <c r="N372" s="17">
        <f t="shared" si="108"/>
        <v>0</v>
      </c>
      <c r="O372" s="4"/>
      <c r="P372" s="64">
        <f t="shared" si="101"/>
        <v>0</v>
      </c>
      <c r="Q372" s="63">
        <f t="shared" si="102"/>
        <v>0</v>
      </c>
      <c r="R372" s="48">
        <f t="shared" si="103"/>
        <v>0</v>
      </c>
      <c r="S372" s="49">
        <f t="shared" si="104"/>
        <v>0</v>
      </c>
      <c r="T372" s="74">
        <f t="shared" si="105"/>
        <v>0</v>
      </c>
      <c r="U372" s="74">
        <f t="shared" si="106"/>
        <v>0</v>
      </c>
    </row>
    <row r="373" spans="1:21" ht="26.25" customHeight="1" x14ac:dyDescent="0.25">
      <c r="A373" s="60">
        <v>201</v>
      </c>
      <c r="B373" s="4"/>
      <c r="C373" s="76"/>
      <c r="D373" s="4"/>
      <c r="E373" s="4"/>
      <c r="F373" s="17">
        <f t="shared" si="99"/>
        <v>0</v>
      </c>
      <c r="G373" s="4"/>
      <c r="H373" s="6"/>
      <c r="I373" s="19">
        <f t="shared" si="107"/>
        <v>0</v>
      </c>
      <c r="J373" s="7"/>
      <c r="K373" s="20">
        <v>0.03</v>
      </c>
      <c r="L373" s="62">
        <f t="shared" si="100"/>
        <v>0</v>
      </c>
      <c r="M373" s="4"/>
      <c r="N373" s="17">
        <f t="shared" si="108"/>
        <v>0</v>
      </c>
      <c r="O373" s="4"/>
      <c r="P373" s="64">
        <f t="shared" si="101"/>
        <v>0</v>
      </c>
      <c r="Q373" s="63">
        <f t="shared" si="102"/>
        <v>0</v>
      </c>
      <c r="R373" s="48">
        <f t="shared" si="103"/>
        <v>0</v>
      </c>
      <c r="S373" s="49">
        <f t="shared" si="104"/>
        <v>0</v>
      </c>
      <c r="T373" s="74">
        <f t="shared" si="105"/>
        <v>0</v>
      </c>
      <c r="U373" s="74">
        <f t="shared" si="106"/>
        <v>0</v>
      </c>
    </row>
    <row r="374" spans="1:21" ht="26.25" customHeight="1" x14ac:dyDescent="0.25">
      <c r="A374" s="60">
        <v>202</v>
      </c>
      <c r="B374" s="4"/>
      <c r="C374" s="76"/>
      <c r="D374" s="4"/>
      <c r="E374" s="4"/>
      <c r="F374" s="17">
        <f t="shared" si="99"/>
        <v>0</v>
      </c>
      <c r="G374" s="4"/>
      <c r="H374" s="6"/>
      <c r="I374" s="19">
        <f t="shared" si="107"/>
        <v>0</v>
      </c>
      <c r="J374" s="7"/>
      <c r="K374" s="20">
        <v>0.03</v>
      </c>
      <c r="L374" s="62">
        <f t="shared" si="100"/>
        <v>0</v>
      </c>
      <c r="M374" s="4"/>
      <c r="N374" s="17">
        <f t="shared" si="108"/>
        <v>0</v>
      </c>
      <c r="O374" s="4"/>
      <c r="P374" s="64">
        <f t="shared" si="101"/>
        <v>0</v>
      </c>
      <c r="Q374" s="63">
        <f t="shared" si="102"/>
        <v>0</v>
      </c>
      <c r="R374" s="48">
        <f t="shared" si="103"/>
        <v>0</v>
      </c>
      <c r="S374" s="49">
        <f t="shared" si="104"/>
        <v>0</v>
      </c>
      <c r="T374" s="74">
        <f t="shared" si="105"/>
        <v>0</v>
      </c>
      <c r="U374" s="74">
        <f t="shared" si="106"/>
        <v>0</v>
      </c>
    </row>
    <row r="375" spans="1:21" ht="26.25" customHeight="1" x14ac:dyDescent="0.25">
      <c r="A375" s="60">
        <v>203</v>
      </c>
      <c r="B375" s="4"/>
      <c r="C375" s="76"/>
      <c r="D375" s="4"/>
      <c r="E375" s="4"/>
      <c r="F375" s="17">
        <f t="shared" si="99"/>
        <v>0</v>
      </c>
      <c r="G375" s="4"/>
      <c r="H375" s="6"/>
      <c r="I375" s="19">
        <f t="shared" si="107"/>
        <v>0</v>
      </c>
      <c r="J375" s="7"/>
      <c r="K375" s="20">
        <v>0.03</v>
      </c>
      <c r="L375" s="62">
        <f t="shared" si="100"/>
        <v>0</v>
      </c>
      <c r="M375" s="4"/>
      <c r="N375" s="17">
        <f t="shared" si="108"/>
        <v>0</v>
      </c>
      <c r="O375" s="4"/>
      <c r="P375" s="64">
        <f t="shared" si="101"/>
        <v>0</v>
      </c>
      <c r="Q375" s="63">
        <f t="shared" si="102"/>
        <v>0</v>
      </c>
      <c r="R375" s="48">
        <f t="shared" si="103"/>
        <v>0</v>
      </c>
      <c r="S375" s="49">
        <f t="shared" si="104"/>
        <v>0</v>
      </c>
      <c r="T375" s="74">
        <f t="shared" si="105"/>
        <v>0</v>
      </c>
      <c r="U375" s="74">
        <f t="shared" si="106"/>
        <v>0</v>
      </c>
    </row>
    <row r="376" spans="1:21" ht="26.25" customHeight="1" x14ac:dyDescent="0.25">
      <c r="A376" s="60">
        <v>204</v>
      </c>
      <c r="B376" s="4"/>
      <c r="C376" s="76"/>
      <c r="D376" s="4"/>
      <c r="E376" s="4"/>
      <c r="F376" s="17">
        <f t="shared" si="99"/>
        <v>0</v>
      </c>
      <c r="G376" s="4"/>
      <c r="H376" s="6"/>
      <c r="I376" s="19">
        <f t="shared" si="107"/>
        <v>0</v>
      </c>
      <c r="J376" s="7"/>
      <c r="K376" s="20">
        <v>0.03</v>
      </c>
      <c r="L376" s="62">
        <f t="shared" si="100"/>
        <v>0</v>
      </c>
      <c r="M376" s="4"/>
      <c r="N376" s="17">
        <f t="shared" si="108"/>
        <v>0</v>
      </c>
      <c r="O376" s="4"/>
      <c r="P376" s="64">
        <f t="shared" si="101"/>
        <v>0</v>
      </c>
      <c r="Q376" s="63">
        <f t="shared" si="102"/>
        <v>0</v>
      </c>
      <c r="R376" s="48">
        <f t="shared" si="103"/>
        <v>0</v>
      </c>
      <c r="S376" s="49">
        <f t="shared" si="104"/>
        <v>0</v>
      </c>
      <c r="T376" s="74">
        <f t="shared" si="105"/>
        <v>0</v>
      </c>
      <c r="U376" s="74">
        <f t="shared" si="106"/>
        <v>0</v>
      </c>
    </row>
    <row r="377" spans="1:21" ht="26.25" customHeight="1" x14ac:dyDescent="0.25">
      <c r="A377" s="265" t="s">
        <v>175</v>
      </c>
      <c r="B377" s="265"/>
      <c r="C377" s="265"/>
      <c r="D377" s="266"/>
      <c r="E377" s="8"/>
      <c r="F377" s="18">
        <f>SUM(F354:F376)</f>
        <v>0</v>
      </c>
      <c r="G377" s="18">
        <f>SUM(G354:G376)</f>
        <v>0</v>
      </c>
      <c r="H377" s="8"/>
      <c r="I377" s="10"/>
      <c r="J377" s="8"/>
      <c r="K377" s="11"/>
      <c r="L377" s="12"/>
      <c r="M377" s="18">
        <f>SUM(M354:M376)</f>
        <v>0</v>
      </c>
      <c r="N377" s="18">
        <f>SUM(N354:N376)</f>
        <v>0</v>
      </c>
      <c r="O377" s="8"/>
      <c r="P377" s="8"/>
      <c r="Q377" s="8"/>
      <c r="R377" s="47">
        <f>SUMIF((B354:B376),"",(R354:R376))</f>
        <v>0</v>
      </c>
      <c r="S377" s="47">
        <f>SUMIF((B354:B376),"",(S354:S376))</f>
        <v>0</v>
      </c>
      <c r="T377" s="74">
        <f t="shared" ref="T377:U377" si="109">SUM(T354:T376)</f>
        <v>0</v>
      </c>
      <c r="U377" s="74">
        <f t="shared" si="109"/>
        <v>0</v>
      </c>
    </row>
    <row r="378" spans="1:21" x14ac:dyDescent="0.25">
      <c r="I378" s="21"/>
      <c r="L378" s="22"/>
      <c r="T378" s="183">
        <f>SUM(T354:T376)</f>
        <v>0</v>
      </c>
      <c r="U378" s="183">
        <f>SUM(U354:U376)</f>
        <v>0</v>
      </c>
    </row>
    <row r="379" spans="1:21" ht="34.5" customHeight="1" x14ac:dyDescent="0.25">
      <c r="L379" s="61" t="s">
        <v>176</v>
      </c>
      <c r="N379" s="23" t="s">
        <v>26</v>
      </c>
      <c r="P379" s="245" t="s">
        <v>27</v>
      </c>
      <c r="Q379" s="246"/>
      <c r="R379" s="247"/>
      <c r="S379" s="247"/>
    </row>
    <row r="380" spans="1:21" x14ac:dyDescent="0.25">
      <c r="I380" s="24"/>
      <c r="P380" s="244" t="s">
        <v>135</v>
      </c>
      <c r="Q380" s="244"/>
      <c r="R380" s="244"/>
      <c r="S380" s="244"/>
    </row>
    <row r="387" spans="1:21" ht="26.25" customHeight="1" x14ac:dyDescent="0.25">
      <c r="A387" s="2" t="s">
        <v>15</v>
      </c>
      <c r="B387" s="2"/>
      <c r="C387" s="2"/>
      <c r="H387" s="253" t="s">
        <v>119</v>
      </c>
      <c r="I387" s="82"/>
      <c r="J387" s="83" t="s">
        <v>18</v>
      </c>
      <c r="K387" s="243">
        <f>$K$1</f>
        <v>0</v>
      </c>
      <c r="L387" s="243"/>
      <c r="M387" s="243"/>
      <c r="N387" s="243"/>
      <c r="O387" s="243"/>
      <c r="P387" s="82"/>
      <c r="Q387" s="83" t="s">
        <v>21</v>
      </c>
      <c r="R387" s="243"/>
      <c r="S387" s="243"/>
    </row>
    <row r="388" spans="1:21" ht="18.75" x14ac:dyDescent="0.25">
      <c r="A388" s="2" t="s">
        <v>16</v>
      </c>
      <c r="B388" s="2"/>
      <c r="C388" s="2"/>
      <c r="H388" s="253"/>
      <c r="I388" s="82"/>
      <c r="J388" s="96" t="s">
        <v>132</v>
      </c>
      <c r="K388" s="243">
        <f>$K$2</f>
        <v>0</v>
      </c>
      <c r="L388" s="243"/>
      <c r="M388" s="243"/>
      <c r="N388" s="243"/>
      <c r="O388" s="243"/>
      <c r="P388" s="254" t="s">
        <v>162</v>
      </c>
      <c r="Q388" s="255"/>
      <c r="R388" s="255"/>
      <c r="S388" s="256"/>
    </row>
    <row r="389" spans="1:21" ht="33" customHeight="1" x14ac:dyDescent="0.25">
      <c r="A389" s="2" t="s">
        <v>17</v>
      </c>
      <c r="B389" s="2"/>
      <c r="C389" s="2"/>
      <c r="H389" s="253"/>
      <c r="I389" s="82"/>
      <c r="J389" s="83" t="s">
        <v>134</v>
      </c>
      <c r="K389" s="258">
        <f>$K$3</f>
        <v>0</v>
      </c>
      <c r="L389" s="259"/>
      <c r="M389" s="260"/>
      <c r="N389" s="97" t="s">
        <v>133</v>
      </c>
      <c r="O389" s="98">
        <f>$O$3</f>
        <v>0</v>
      </c>
      <c r="P389" s="242" t="s">
        <v>163</v>
      </c>
      <c r="Q389" s="242"/>
      <c r="R389" s="242"/>
      <c r="S389" s="242"/>
    </row>
    <row r="390" spans="1:21" ht="19.5" customHeight="1" x14ac:dyDescent="0.25">
      <c r="H390" s="253"/>
      <c r="I390" s="82"/>
      <c r="J390" s="83" t="s">
        <v>19</v>
      </c>
      <c r="K390" s="243">
        <f>$K$4</f>
        <v>0</v>
      </c>
      <c r="L390" s="243"/>
      <c r="M390" s="243"/>
      <c r="N390" s="243"/>
      <c r="O390" s="243"/>
      <c r="P390" s="82"/>
      <c r="Q390" s="83" t="s">
        <v>22</v>
      </c>
      <c r="R390" s="243">
        <f>$R$4</f>
        <v>0</v>
      </c>
      <c r="S390" s="243"/>
    </row>
    <row r="391" spans="1:21" ht="21" customHeight="1" x14ac:dyDescent="0.25">
      <c r="H391" s="253"/>
      <c r="I391" s="82"/>
      <c r="J391" s="83" t="s">
        <v>131</v>
      </c>
      <c r="K391" s="243">
        <f>$K$5</f>
        <v>0</v>
      </c>
      <c r="L391" s="243"/>
      <c r="M391" s="243"/>
      <c r="N391" s="243"/>
      <c r="O391" s="243"/>
      <c r="P391" s="257" t="s">
        <v>165</v>
      </c>
      <c r="Q391" s="257"/>
      <c r="R391" s="243">
        <f>$R$5</f>
        <v>0</v>
      </c>
      <c r="S391" s="243"/>
    </row>
    <row r="393" spans="1:21" ht="18.75" x14ac:dyDescent="0.25">
      <c r="A393" s="249" t="s">
        <v>266</v>
      </c>
      <c r="B393" s="249"/>
      <c r="C393" s="249"/>
      <c r="D393" s="249"/>
      <c r="E393" s="249"/>
      <c r="F393" s="249"/>
      <c r="G393" s="249"/>
      <c r="H393" s="249"/>
      <c r="I393" s="249"/>
      <c r="J393" s="249"/>
      <c r="K393" s="249"/>
      <c r="L393" s="249"/>
      <c r="M393" s="249"/>
      <c r="N393" s="249"/>
      <c r="O393" s="249"/>
      <c r="P393" s="249"/>
      <c r="Q393" s="249"/>
      <c r="R393" s="249"/>
      <c r="S393" s="249"/>
    </row>
    <row r="394" spans="1:21" ht="18.75" x14ac:dyDescent="0.25">
      <c r="A394" s="249" t="s">
        <v>265</v>
      </c>
      <c r="B394" s="249"/>
      <c r="C394" s="249"/>
      <c r="D394" s="249"/>
      <c r="E394" s="249"/>
      <c r="F394" s="249"/>
      <c r="G394" s="249"/>
      <c r="H394" s="249"/>
      <c r="I394" s="249"/>
      <c r="J394" s="249"/>
      <c r="K394" s="249"/>
      <c r="L394" s="249"/>
      <c r="M394" s="249"/>
      <c r="N394" s="249"/>
      <c r="O394" s="249"/>
      <c r="P394" s="249"/>
      <c r="Q394" s="249"/>
      <c r="R394" s="249"/>
      <c r="S394" s="249"/>
    </row>
    <row r="395" spans="1:21" ht="15.75" x14ac:dyDescent="0.25">
      <c r="A395" s="267" t="s">
        <v>121</v>
      </c>
      <c r="B395" s="267"/>
      <c r="C395" s="267"/>
      <c r="D395" s="267"/>
      <c r="E395" s="267"/>
      <c r="F395" s="267"/>
      <c r="G395" s="267"/>
      <c r="H395" s="267"/>
      <c r="I395" s="81"/>
      <c r="J395" s="81"/>
      <c r="K395" s="81"/>
      <c r="L395" s="81"/>
      <c r="M395" s="81"/>
      <c r="N395" s="81"/>
      <c r="O395" s="81"/>
      <c r="P395" s="81"/>
      <c r="Q395" s="81"/>
      <c r="R395" s="81"/>
      <c r="S395" s="81"/>
    </row>
    <row r="396" spans="1:21" ht="36" x14ac:dyDescent="0.25">
      <c r="A396" s="1"/>
      <c r="B396" s="1"/>
      <c r="C396" s="1"/>
      <c r="D396" s="1"/>
      <c r="E396" s="1"/>
      <c r="F396" s="1"/>
      <c r="G396" s="1"/>
      <c r="H396" s="1"/>
      <c r="I396" s="1"/>
      <c r="J396" s="93" t="s">
        <v>129</v>
      </c>
      <c r="K396" s="250" t="s">
        <v>130</v>
      </c>
      <c r="L396" s="250"/>
      <c r="M396" s="1"/>
      <c r="N396" s="1"/>
      <c r="O396" s="1"/>
      <c r="P396" s="93" t="s">
        <v>129</v>
      </c>
      <c r="Q396" s="94" t="s">
        <v>130</v>
      </c>
      <c r="R396" s="93" t="s">
        <v>129</v>
      </c>
      <c r="S396" s="94" t="s">
        <v>130</v>
      </c>
      <c r="T396" s="37"/>
      <c r="U396" s="37"/>
    </row>
    <row r="397" spans="1:21" ht="18.75" x14ac:dyDescent="0.25">
      <c r="A397" s="84" t="s">
        <v>4</v>
      </c>
      <c r="B397" s="84" t="s">
        <v>5</v>
      </c>
      <c r="C397" s="9" t="s">
        <v>6</v>
      </c>
      <c r="D397" s="9" t="s">
        <v>7</v>
      </c>
      <c r="E397" s="9" t="s">
        <v>8</v>
      </c>
      <c r="F397" s="84" t="s">
        <v>9</v>
      </c>
      <c r="G397" s="9" t="s">
        <v>10</v>
      </c>
      <c r="H397" s="9" t="s">
        <v>11</v>
      </c>
      <c r="I397" s="84" t="s">
        <v>12</v>
      </c>
      <c r="J397" s="25" t="s">
        <v>13</v>
      </c>
      <c r="K397" s="85" t="s">
        <v>14</v>
      </c>
      <c r="L397" s="85" t="s">
        <v>24</v>
      </c>
      <c r="M397" s="9" t="s">
        <v>25</v>
      </c>
      <c r="N397" s="9" t="s">
        <v>110</v>
      </c>
      <c r="O397" s="9" t="s">
        <v>111</v>
      </c>
      <c r="P397" s="88" t="s">
        <v>112</v>
      </c>
      <c r="Q397" s="85" t="s">
        <v>113</v>
      </c>
      <c r="R397" s="88" t="s">
        <v>114</v>
      </c>
      <c r="S397" s="85" t="s">
        <v>115</v>
      </c>
      <c r="T397" s="51" t="s">
        <v>116</v>
      </c>
      <c r="U397" s="51" t="s">
        <v>181</v>
      </c>
    </row>
    <row r="398" spans="1:21" ht="127.5" customHeight="1" x14ac:dyDescent="0.25">
      <c r="A398" s="86" t="s">
        <v>0</v>
      </c>
      <c r="B398" s="153" t="s">
        <v>238</v>
      </c>
      <c r="C398" s="44" t="s">
        <v>263</v>
      </c>
      <c r="D398" s="15" t="s">
        <v>1</v>
      </c>
      <c r="E398" s="15" t="s">
        <v>2</v>
      </c>
      <c r="F398" s="86" t="s">
        <v>182</v>
      </c>
      <c r="G398" s="15" t="s">
        <v>3</v>
      </c>
      <c r="H398" s="15" t="s">
        <v>23</v>
      </c>
      <c r="I398" s="86" t="s">
        <v>234</v>
      </c>
      <c r="J398" s="16" t="s">
        <v>267</v>
      </c>
      <c r="K398" s="87" t="s">
        <v>276</v>
      </c>
      <c r="L398" s="87" t="s">
        <v>183</v>
      </c>
      <c r="M398" s="15" t="s">
        <v>138</v>
      </c>
      <c r="N398" s="15" t="s">
        <v>136</v>
      </c>
      <c r="O398" s="15" t="s">
        <v>166</v>
      </c>
      <c r="P398" s="89" t="s">
        <v>184</v>
      </c>
      <c r="Q398" s="87" t="s">
        <v>185</v>
      </c>
      <c r="R398" s="251" t="s">
        <v>94</v>
      </c>
      <c r="S398" s="252"/>
      <c r="T398" s="90" t="s">
        <v>186</v>
      </c>
      <c r="U398" s="90" t="s">
        <v>187</v>
      </c>
    </row>
    <row r="399" spans="1:21" ht="26.25" customHeight="1" x14ac:dyDescent="0.25">
      <c r="A399" s="60">
        <v>205</v>
      </c>
      <c r="B399" s="4"/>
      <c r="C399" s="76"/>
      <c r="D399" s="5"/>
      <c r="E399" s="5"/>
      <c r="F399" s="17">
        <f t="shared" ref="F399:F421" si="110">E399-D399</f>
        <v>0</v>
      </c>
      <c r="G399" s="4"/>
      <c r="H399" s="6"/>
      <c r="I399" s="19">
        <f>IFERROR((H399/F399)/G399,0)</f>
        <v>0</v>
      </c>
      <c r="J399" s="7"/>
      <c r="K399" s="20">
        <v>0.03</v>
      </c>
      <c r="L399" s="62">
        <f t="shared" ref="L399:L421" si="111">IF(ISBLANK(J399),((I399*3)/100),"")</f>
        <v>0</v>
      </c>
      <c r="M399" s="4"/>
      <c r="N399" s="17">
        <f>G399-M399</f>
        <v>0</v>
      </c>
      <c r="O399" s="4"/>
      <c r="P399" s="64">
        <f t="shared" ref="P399:P421" si="112">J399*M399*F399</f>
        <v>0</v>
      </c>
      <c r="Q399" s="63">
        <f t="shared" ref="Q399:Q421" si="113">IF(ISBLANK(J399),IF(L399&lt;=0.8,L399*M399*F399,IF(L399&gt;0.8,0.8*M399*F399,"")),"")</f>
        <v>0</v>
      </c>
      <c r="R399" s="48">
        <f t="shared" ref="R399:R421" si="114">((P399*10)/100)+P399</f>
        <v>0</v>
      </c>
      <c r="S399" s="49">
        <f t="shared" ref="S399:S421" si="115">IF(ISBLANK(J399),(((Q399*10)/100)+Q399),"")</f>
        <v>0</v>
      </c>
      <c r="T399" s="74">
        <f t="shared" ref="T399:T421" si="116">F399*M399</f>
        <v>0</v>
      </c>
      <c r="U399" s="74">
        <f t="shared" ref="U399:U421" si="117">F399*N399</f>
        <v>0</v>
      </c>
    </row>
    <row r="400" spans="1:21" ht="26.25" customHeight="1" x14ac:dyDescent="0.25">
      <c r="A400" s="60">
        <v>206</v>
      </c>
      <c r="B400" s="4"/>
      <c r="C400" s="76"/>
      <c r="D400" s="5"/>
      <c r="E400" s="5"/>
      <c r="F400" s="17">
        <f t="shared" si="110"/>
        <v>0</v>
      </c>
      <c r="G400" s="4"/>
      <c r="H400" s="6"/>
      <c r="I400" s="19">
        <f t="shared" ref="I400:I421" si="118">IFERROR((H400/F400)/G400,0)</f>
        <v>0</v>
      </c>
      <c r="J400" s="7"/>
      <c r="K400" s="20">
        <v>0.03</v>
      </c>
      <c r="L400" s="62">
        <f t="shared" si="111"/>
        <v>0</v>
      </c>
      <c r="M400" s="4"/>
      <c r="N400" s="17">
        <f t="shared" ref="N400:N421" si="119">G400-M400</f>
        <v>0</v>
      </c>
      <c r="O400" s="4"/>
      <c r="P400" s="64">
        <f t="shared" si="112"/>
        <v>0</v>
      </c>
      <c r="Q400" s="63">
        <f t="shared" si="113"/>
        <v>0</v>
      </c>
      <c r="R400" s="48">
        <f t="shared" si="114"/>
        <v>0</v>
      </c>
      <c r="S400" s="49">
        <f t="shared" si="115"/>
        <v>0</v>
      </c>
      <c r="T400" s="74">
        <f t="shared" si="116"/>
        <v>0</v>
      </c>
      <c r="U400" s="74">
        <f t="shared" si="117"/>
        <v>0</v>
      </c>
    </row>
    <row r="401" spans="1:21" ht="26.25" customHeight="1" x14ac:dyDescent="0.25">
      <c r="A401" s="60">
        <v>207</v>
      </c>
      <c r="B401" s="4"/>
      <c r="C401" s="76"/>
      <c r="D401" s="4"/>
      <c r="E401" s="4"/>
      <c r="F401" s="17">
        <f t="shared" si="110"/>
        <v>0</v>
      </c>
      <c r="G401" s="4"/>
      <c r="H401" s="6"/>
      <c r="I401" s="19">
        <f t="shared" si="118"/>
        <v>0</v>
      </c>
      <c r="J401" s="7"/>
      <c r="K401" s="20">
        <v>0.03</v>
      </c>
      <c r="L401" s="62">
        <f t="shared" si="111"/>
        <v>0</v>
      </c>
      <c r="M401" s="4"/>
      <c r="N401" s="17">
        <f t="shared" si="119"/>
        <v>0</v>
      </c>
      <c r="O401" s="4"/>
      <c r="P401" s="64">
        <f t="shared" si="112"/>
        <v>0</v>
      </c>
      <c r="Q401" s="63">
        <f t="shared" si="113"/>
        <v>0</v>
      </c>
      <c r="R401" s="48">
        <f t="shared" si="114"/>
        <v>0</v>
      </c>
      <c r="S401" s="49">
        <f t="shared" si="115"/>
        <v>0</v>
      </c>
      <c r="T401" s="74">
        <f t="shared" si="116"/>
        <v>0</v>
      </c>
      <c r="U401" s="74">
        <f t="shared" si="117"/>
        <v>0</v>
      </c>
    </row>
    <row r="402" spans="1:21" ht="26.25" customHeight="1" x14ac:dyDescent="0.25">
      <c r="A402" s="60">
        <v>208</v>
      </c>
      <c r="B402" s="4"/>
      <c r="C402" s="76"/>
      <c r="D402" s="4"/>
      <c r="E402" s="4"/>
      <c r="F402" s="17">
        <f t="shared" si="110"/>
        <v>0</v>
      </c>
      <c r="G402" s="4"/>
      <c r="H402" s="6"/>
      <c r="I402" s="19">
        <f t="shared" si="118"/>
        <v>0</v>
      </c>
      <c r="J402" s="7"/>
      <c r="K402" s="20">
        <v>0.03</v>
      </c>
      <c r="L402" s="62">
        <f t="shared" si="111"/>
        <v>0</v>
      </c>
      <c r="M402" s="4"/>
      <c r="N402" s="17">
        <f t="shared" si="119"/>
        <v>0</v>
      </c>
      <c r="O402" s="4"/>
      <c r="P402" s="64">
        <f t="shared" si="112"/>
        <v>0</v>
      </c>
      <c r="Q402" s="63">
        <f t="shared" si="113"/>
        <v>0</v>
      </c>
      <c r="R402" s="48">
        <f t="shared" si="114"/>
        <v>0</v>
      </c>
      <c r="S402" s="49">
        <f t="shared" si="115"/>
        <v>0</v>
      </c>
      <c r="T402" s="74">
        <f t="shared" si="116"/>
        <v>0</v>
      </c>
      <c r="U402" s="74">
        <f t="shared" si="117"/>
        <v>0</v>
      </c>
    </row>
    <row r="403" spans="1:21" ht="26.25" customHeight="1" x14ac:dyDescent="0.25">
      <c r="A403" s="60">
        <v>209</v>
      </c>
      <c r="B403" s="4"/>
      <c r="C403" s="76"/>
      <c r="D403" s="4"/>
      <c r="E403" s="4"/>
      <c r="F403" s="17">
        <f t="shared" si="110"/>
        <v>0</v>
      </c>
      <c r="G403" s="4"/>
      <c r="H403" s="6"/>
      <c r="I403" s="19">
        <f t="shared" si="118"/>
        <v>0</v>
      </c>
      <c r="J403" s="7"/>
      <c r="K403" s="20">
        <v>0.03</v>
      </c>
      <c r="L403" s="62">
        <f t="shared" si="111"/>
        <v>0</v>
      </c>
      <c r="M403" s="4"/>
      <c r="N403" s="17">
        <f t="shared" si="119"/>
        <v>0</v>
      </c>
      <c r="O403" s="4"/>
      <c r="P403" s="64">
        <f t="shared" si="112"/>
        <v>0</v>
      </c>
      <c r="Q403" s="63">
        <f t="shared" si="113"/>
        <v>0</v>
      </c>
      <c r="R403" s="48">
        <f t="shared" si="114"/>
        <v>0</v>
      </c>
      <c r="S403" s="49">
        <f t="shared" si="115"/>
        <v>0</v>
      </c>
      <c r="T403" s="74">
        <f t="shared" si="116"/>
        <v>0</v>
      </c>
      <c r="U403" s="74">
        <f t="shared" si="117"/>
        <v>0</v>
      </c>
    </row>
    <row r="404" spans="1:21" ht="26.25" customHeight="1" x14ac:dyDescent="0.25">
      <c r="A404" s="60">
        <v>210</v>
      </c>
      <c r="B404" s="4"/>
      <c r="C404" s="76"/>
      <c r="D404" s="4"/>
      <c r="E404" s="4"/>
      <c r="F404" s="17">
        <f t="shared" si="110"/>
        <v>0</v>
      </c>
      <c r="G404" s="4"/>
      <c r="H404" s="6"/>
      <c r="I404" s="19">
        <f t="shared" si="118"/>
        <v>0</v>
      </c>
      <c r="J404" s="7"/>
      <c r="K404" s="20">
        <v>0.03</v>
      </c>
      <c r="L404" s="62">
        <f t="shared" si="111"/>
        <v>0</v>
      </c>
      <c r="M404" s="4"/>
      <c r="N404" s="17">
        <f t="shared" si="119"/>
        <v>0</v>
      </c>
      <c r="O404" s="4"/>
      <c r="P404" s="64">
        <f t="shared" si="112"/>
        <v>0</v>
      </c>
      <c r="Q404" s="63">
        <f t="shared" si="113"/>
        <v>0</v>
      </c>
      <c r="R404" s="48">
        <f t="shared" si="114"/>
        <v>0</v>
      </c>
      <c r="S404" s="49">
        <f t="shared" si="115"/>
        <v>0</v>
      </c>
      <c r="T404" s="74">
        <f t="shared" si="116"/>
        <v>0</v>
      </c>
      <c r="U404" s="74">
        <f t="shared" si="117"/>
        <v>0</v>
      </c>
    </row>
    <row r="405" spans="1:21" ht="26.25" customHeight="1" x14ac:dyDescent="0.25">
      <c r="A405" s="60">
        <v>211</v>
      </c>
      <c r="B405" s="4"/>
      <c r="C405" s="76"/>
      <c r="D405" s="4"/>
      <c r="E405" s="4"/>
      <c r="F405" s="17">
        <f t="shared" si="110"/>
        <v>0</v>
      </c>
      <c r="G405" s="4"/>
      <c r="H405" s="6"/>
      <c r="I405" s="19">
        <f t="shared" si="118"/>
        <v>0</v>
      </c>
      <c r="J405" s="7"/>
      <c r="K405" s="20">
        <v>0.03</v>
      </c>
      <c r="L405" s="62">
        <f t="shared" si="111"/>
        <v>0</v>
      </c>
      <c r="M405" s="4"/>
      <c r="N405" s="17">
        <f t="shared" si="119"/>
        <v>0</v>
      </c>
      <c r="O405" s="4"/>
      <c r="P405" s="64">
        <f t="shared" si="112"/>
        <v>0</v>
      </c>
      <c r="Q405" s="63">
        <f t="shared" si="113"/>
        <v>0</v>
      </c>
      <c r="R405" s="48">
        <f t="shared" si="114"/>
        <v>0</v>
      </c>
      <c r="S405" s="49">
        <f t="shared" si="115"/>
        <v>0</v>
      </c>
      <c r="T405" s="74">
        <f t="shared" si="116"/>
        <v>0</v>
      </c>
      <c r="U405" s="74">
        <f t="shared" si="117"/>
        <v>0</v>
      </c>
    </row>
    <row r="406" spans="1:21" ht="26.25" customHeight="1" x14ac:dyDescent="0.25">
      <c r="A406" s="60">
        <v>212</v>
      </c>
      <c r="B406" s="4"/>
      <c r="C406" s="76"/>
      <c r="D406" s="4"/>
      <c r="E406" s="4"/>
      <c r="F406" s="17">
        <f t="shared" si="110"/>
        <v>0</v>
      </c>
      <c r="G406" s="4"/>
      <c r="H406" s="6"/>
      <c r="I406" s="19">
        <f t="shared" si="118"/>
        <v>0</v>
      </c>
      <c r="J406" s="7"/>
      <c r="K406" s="20">
        <v>0.03</v>
      </c>
      <c r="L406" s="62">
        <f t="shared" si="111"/>
        <v>0</v>
      </c>
      <c r="M406" s="4"/>
      <c r="N406" s="17">
        <f t="shared" si="119"/>
        <v>0</v>
      </c>
      <c r="O406" s="4"/>
      <c r="P406" s="64">
        <f t="shared" si="112"/>
        <v>0</v>
      </c>
      <c r="Q406" s="63">
        <f t="shared" si="113"/>
        <v>0</v>
      </c>
      <c r="R406" s="48">
        <f t="shared" si="114"/>
        <v>0</v>
      </c>
      <c r="S406" s="49">
        <f t="shared" si="115"/>
        <v>0</v>
      </c>
      <c r="T406" s="74">
        <f t="shared" si="116"/>
        <v>0</v>
      </c>
      <c r="U406" s="74">
        <f t="shared" si="117"/>
        <v>0</v>
      </c>
    </row>
    <row r="407" spans="1:21" ht="26.25" customHeight="1" x14ac:dyDescent="0.25">
      <c r="A407" s="60">
        <v>213</v>
      </c>
      <c r="B407" s="4"/>
      <c r="C407" s="76"/>
      <c r="D407" s="4"/>
      <c r="E407" s="4"/>
      <c r="F407" s="17">
        <f t="shared" si="110"/>
        <v>0</v>
      </c>
      <c r="G407" s="4"/>
      <c r="H407" s="6"/>
      <c r="I407" s="19">
        <f t="shared" si="118"/>
        <v>0</v>
      </c>
      <c r="J407" s="7"/>
      <c r="K407" s="20">
        <v>0.03</v>
      </c>
      <c r="L407" s="62">
        <f t="shared" si="111"/>
        <v>0</v>
      </c>
      <c r="M407" s="4"/>
      <c r="N407" s="17">
        <f t="shared" si="119"/>
        <v>0</v>
      </c>
      <c r="O407" s="4"/>
      <c r="P407" s="64">
        <f t="shared" si="112"/>
        <v>0</v>
      </c>
      <c r="Q407" s="63">
        <f t="shared" si="113"/>
        <v>0</v>
      </c>
      <c r="R407" s="48">
        <f t="shared" si="114"/>
        <v>0</v>
      </c>
      <c r="S407" s="49">
        <f t="shared" si="115"/>
        <v>0</v>
      </c>
      <c r="T407" s="74">
        <f t="shared" si="116"/>
        <v>0</v>
      </c>
      <c r="U407" s="74">
        <f t="shared" si="117"/>
        <v>0</v>
      </c>
    </row>
    <row r="408" spans="1:21" ht="26.25" customHeight="1" x14ac:dyDescent="0.25">
      <c r="A408" s="60">
        <v>214</v>
      </c>
      <c r="B408" s="4"/>
      <c r="C408" s="76"/>
      <c r="D408" s="4"/>
      <c r="E408" s="4"/>
      <c r="F408" s="17">
        <f t="shared" si="110"/>
        <v>0</v>
      </c>
      <c r="G408" s="4"/>
      <c r="H408" s="6"/>
      <c r="I408" s="19">
        <f t="shared" si="118"/>
        <v>0</v>
      </c>
      <c r="J408" s="7"/>
      <c r="K408" s="20">
        <v>0.03</v>
      </c>
      <c r="L408" s="62">
        <f t="shared" si="111"/>
        <v>0</v>
      </c>
      <c r="M408" s="4"/>
      <c r="N408" s="17">
        <f t="shared" si="119"/>
        <v>0</v>
      </c>
      <c r="O408" s="4"/>
      <c r="P408" s="64">
        <f t="shared" si="112"/>
        <v>0</v>
      </c>
      <c r="Q408" s="63">
        <f t="shared" si="113"/>
        <v>0</v>
      </c>
      <c r="R408" s="48">
        <f t="shared" si="114"/>
        <v>0</v>
      </c>
      <c r="S408" s="49">
        <f t="shared" si="115"/>
        <v>0</v>
      </c>
      <c r="T408" s="74">
        <f t="shared" si="116"/>
        <v>0</v>
      </c>
      <c r="U408" s="74">
        <f t="shared" si="117"/>
        <v>0</v>
      </c>
    </row>
    <row r="409" spans="1:21" ht="26.25" customHeight="1" x14ac:dyDescent="0.25">
      <c r="A409" s="60">
        <v>215</v>
      </c>
      <c r="B409" s="4"/>
      <c r="C409" s="76"/>
      <c r="D409" s="4"/>
      <c r="E409" s="4"/>
      <c r="F409" s="17">
        <f t="shared" si="110"/>
        <v>0</v>
      </c>
      <c r="G409" s="4"/>
      <c r="H409" s="6"/>
      <c r="I409" s="19">
        <f t="shared" si="118"/>
        <v>0</v>
      </c>
      <c r="J409" s="7"/>
      <c r="K409" s="20">
        <v>0.03</v>
      </c>
      <c r="L409" s="62">
        <f t="shared" si="111"/>
        <v>0</v>
      </c>
      <c r="M409" s="4"/>
      <c r="N409" s="17">
        <f t="shared" si="119"/>
        <v>0</v>
      </c>
      <c r="O409" s="4"/>
      <c r="P409" s="64">
        <f t="shared" si="112"/>
        <v>0</v>
      </c>
      <c r="Q409" s="63">
        <f t="shared" si="113"/>
        <v>0</v>
      </c>
      <c r="R409" s="48">
        <f t="shared" si="114"/>
        <v>0</v>
      </c>
      <c r="S409" s="49">
        <f t="shared" si="115"/>
        <v>0</v>
      </c>
      <c r="T409" s="74">
        <f t="shared" si="116"/>
        <v>0</v>
      </c>
      <c r="U409" s="74">
        <f t="shared" si="117"/>
        <v>0</v>
      </c>
    </row>
    <row r="410" spans="1:21" ht="26.25" customHeight="1" x14ac:dyDescent="0.25">
      <c r="A410" s="60">
        <v>216</v>
      </c>
      <c r="B410" s="4"/>
      <c r="C410" s="76"/>
      <c r="D410" s="4"/>
      <c r="E410" s="4"/>
      <c r="F410" s="17">
        <f t="shared" si="110"/>
        <v>0</v>
      </c>
      <c r="G410" s="4"/>
      <c r="H410" s="6"/>
      <c r="I410" s="19">
        <f t="shared" si="118"/>
        <v>0</v>
      </c>
      <c r="J410" s="7"/>
      <c r="K410" s="20">
        <v>0.03</v>
      </c>
      <c r="L410" s="62">
        <f t="shared" si="111"/>
        <v>0</v>
      </c>
      <c r="M410" s="4"/>
      <c r="N410" s="17">
        <f t="shared" si="119"/>
        <v>0</v>
      </c>
      <c r="O410" s="4"/>
      <c r="P410" s="64">
        <f t="shared" si="112"/>
        <v>0</v>
      </c>
      <c r="Q410" s="63">
        <f t="shared" si="113"/>
        <v>0</v>
      </c>
      <c r="R410" s="48">
        <f t="shared" si="114"/>
        <v>0</v>
      </c>
      <c r="S410" s="49">
        <f t="shared" si="115"/>
        <v>0</v>
      </c>
      <c r="T410" s="74">
        <f t="shared" si="116"/>
        <v>0</v>
      </c>
      <c r="U410" s="74">
        <f t="shared" si="117"/>
        <v>0</v>
      </c>
    </row>
    <row r="411" spans="1:21" ht="26.25" customHeight="1" x14ac:dyDescent="0.25">
      <c r="A411" s="60">
        <v>217</v>
      </c>
      <c r="B411" s="4"/>
      <c r="C411" s="76"/>
      <c r="D411" s="4"/>
      <c r="E411" s="4"/>
      <c r="F411" s="17">
        <f t="shared" si="110"/>
        <v>0</v>
      </c>
      <c r="G411" s="4"/>
      <c r="H411" s="6"/>
      <c r="I411" s="19">
        <f t="shared" si="118"/>
        <v>0</v>
      </c>
      <c r="J411" s="7"/>
      <c r="K411" s="20">
        <v>0.03</v>
      </c>
      <c r="L411" s="62">
        <f t="shared" si="111"/>
        <v>0</v>
      </c>
      <c r="M411" s="4"/>
      <c r="N411" s="17">
        <f t="shared" si="119"/>
        <v>0</v>
      </c>
      <c r="O411" s="4"/>
      <c r="P411" s="64">
        <f t="shared" si="112"/>
        <v>0</v>
      </c>
      <c r="Q411" s="63">
        <f t="shared" si="113"/>
        <v>0</v>
      </c>
      <c r="R411" s="48">
        <f t="shared" si="114"/>
        <v>0</v>
      </c>
      <c r="S411" s="49">
        <f t="shared" si="115"/>
        <v>0</v>
      </c>
      <c r="T411" s="74">
        <f t="shared" si="116"/>
        <v>0</v>
      </c>
      <c r="U411" s="74">
        <f t="shared" si="117"/>
        <v>0</v>
      </c>
    </row>
    <row r="412" spans="1:21" ht="26.25" customHeight="1" x14ac:dyDescent="0.25">
      <c r="A412" s="60">
        <v>218</v>
      </c>
      <c r="B412" s="4"/>
      <c r="C412" s="76"/>
      <c r="D412" s="4"/>
      <c r="E412" s="4"/>
      <c r="F412" s="17">
        <f t="shared" si="110"/>
        <v>0</v>
      </c>
      <c r="G412" s="4"/>
      <c r="H412" s="6"/>
      <c r="I412" s="19">
        <f t="shared" si="118"/>
        <v>0</v>
      </c>
      <c r="J412" s="7"/>
      <c r="K412" s="20">
        <v>0.03</v>
      </c>
      <c r="L412" s="62">
        <f t="shared" si="111"/>
        <v>0</v>
      </c>
      <c r="M412" s="4"/>
      <c r="N412" s="17">
        <f t="shared" si="119"/>
        <v>0</v>
      </c>
      <c r="O412" s="4"/>
      <c r="P412" s="64">
        <f t="shared" si="112"/>
        <v>0</v>
      </c>
      <c r="Q412" s="63">
        <f t="shared" si="113"/>
        <v>0</v>
      </c>
      <c r="R412" s="48">
        <f t="shared" si="114"/>
        <v>0</v>
      </c>
      <c r="S412" s="49">
        <f t="shared" si="115"/>
        <v>0</v>
      </c>
      <c r="T412" s="74">
        <f t="shared" si="116"/>
        <v>0</v>
      </c>
      <c r="U412" s="74">
        <f t="shared" si="117"/>
        <v>0</v>
      </c>
    </row>
    <row r="413" spans="1:21" ht="26.25" customHeight="1" x14ac:dyDescent="0.25">
      <c r="A413" s="60">
        <v>219</v>
      </c>
      <c r="B413" s="4"/>
      <c r="C413" s="76"/>
      <c r="D413" s="4"/>
      <c r="E413" s="4"/>
      <c r="F413" s="17">
        <f t="shared" si="110"/>
        <v>0</v>
      </c>
      <c r="G413" s="4"/>
      <c r="H413" s="6"/>
      <c r="I413" s="19">
        <f t="shared" si="118"/>
        <v>0</v>
      </c>
      <c r="J413" s="7"/>
      <c r="K413" s="20">
        <v>0.03</v>
      </c>
      <c r="L413" s="62">
        <f t="shared" si="111"/>
        <v>0</v>
      </c>
      <c r="M413" s="4"/>
      <c r="N413" s="17">
        <f t="shared" si="119"/>
        <v>0</v>
      </c>
      <c r="O413" s="4"/>
      <c r="P413" s="64">
        <f t="shared" si="112"/>
        <v>0</v>
      </c>
      <c r="Q413" s="63">
        <f t="shared" si="113"/>
        <v>0</v>
      </c>
      <c r="R413" s="48">
        <f t="shared" si="114"/>
        <v>0</v>
      </c>
      <c r="S413" s="49">
        <f t="shared" si="115"/>
        <v>0</v>
      </c>
      <c r="T413" s="74">
        <f t="shared" si="116"/>
        <v>0</v>
      </c>
      <c r="U413" s="74">
        <f t="shared" si="117"/>
        <v>0</v>
      </c>
    </row>
    <row r="414" spans="1:21" ht="26.25" customHeight="1" x14ac:dyDescent="0.25">
      <c r="A414" s="60">
        <v>220</v>
      </c>
      <c r="B414" s="4"/>
      <c r="C414" s="76"/>
      <c r="D414" s="4"/>
      <c r="E414" s="4"/>
      <c r="F414" s="17">
        <f t="shared" si="110"/>
        <v>0</v>
      </c>
      <c r="G414" s="4"/>
      <c r="H414" s="6"/>
      <c r="I414" s="19">
        <f t="shared" si="118"/>
        <v>0</v>
      </c>
      <c r="J414" s="7"/>
      <c r="K414" s="20">
        <v>0.03</v>
      </c>
      <c r="L414" s="62">
        <f t="shared" si="111"/>
        <v>0</v>
      </c>
      <c r="M414" s="4"/>
      <c r="N414" s="17">
        <f t="shared" si="119"/>
        <v>0</v>
      </c>
      <c r="O414" s="4"/>
      <c r="P414" s="64">
        <f t="shared" si="112"/>
        <v>0</v>
      </c>
      <c r="Q414" s="63">
        <f t="shared" si="113"/>
        <v>0</v>
      </c>
      <c r="R414" s="48">
        <f t="shared" si="114"/>
        <v>0</v>
      </c>
      <c r="S414" s="49">
        <f t="shared" si="115"/>
        <v>0</v>
      </c>
      <c r="T414" s="74">
        <f t="shared" si="116"/>
        <v>0</v>
      </c>
      <c r="U414" s="74">
        <f t="shared" si="117"/>
        <v>0</v>
      </c>
    </row>
    <row r="415" spans="1:21" ht="26.25" customHeight="1" x14ac:dyDescent="0.25">
      <c r="A415" s="60">
        <v>221</v>
      </c>
      <c r="B415" s="4"/>
      <c r="C415" s="76"/>
      <c r="D415" s="4"/>
      <c r="E415" s="4"/>
      <c r="F415" s="17">
        <f t="shared" si="110"/>
        <v>0</v>
      </c>
      <c r="G415" s="4"/>
      <c r="H415" s="6"/>
      <c r="I415" s="19">
        <f t="shared" si="118"/>
        <v>0</v>
      </c>
      <c r="J415" s="7"/>
      <c r="K415" s="20">
        <v>0.03</v>
      </c>
      <c r="L415" s="62">
        <f t="shared" si="111"/>
        <v>0</v>
      </c>
      <c r="M415" s="4"/>
      <c r="N415" s="17">
        <f t="shared" si="119"/>
        <v>0</v>
      </c>
      <c r="O415" s="4"/>
      <c r="P415" s="64">
        <f t="shared" si="112"/>
        <v>0</v>
      </c>
      <c r="Q415" s="63">
        <f t="shared" si="113"/>
        <v>0</v>
      </c>
      <c r="R415" s="48">
        <f t="shared" si="114"/>
        <v>0</v>
      </c>
      <c r="S415" s="49">
        <f t="shared" si="115"/>
        <v>0</v>
      </c>
      <c r="T415" s="74">
        <f t="shared" si="116"/>
        <v>0</v>
      </c>
      <c r="U415" s="74">
        <f t="shared" si="117"/>
        <v>0</v>
      </c>
    </row>
    <row r="416" spans="1:21" ht="26.25" customHeight="1" x14ac:dyDescent="0.25">
      <c r="A416" s="60">
        <v>222</v>
      </c>
      <c r="B416" s="4"/>
      <c r="C416" s="76"/>
      <c r="D416" s="4"/>
      <c r="E416" s="4"/>
      <c r="F416" s="17">
        <f t="shared" si="110"/>
        <v>0</v>
      </c>
      <c r="G416" s="4"/>
      <c r="H416" s="6"/>
      <c r="I416" s="19">
        <f t="shared" si="118"/>
        <v>0</v>
      </c>
      <c r="J416" s="7"/>
      <c r="K416" s="20">
        <v>0.03</v>
      </c>
      <c r="L416" s="62">
        <f t="shared" si="111"/>
        <v>0</v>
      </c>
      <c r="M416" s="4"/>
      <c r="N416" s="17">
        <f t="shared" si="119"/>
        <v>0</v>
      </c>
      <c r="O416" s="4"/>
      <c r="P416" s="64">
        <f t="shared" si="112"/>
        <v>0</v>
      </c>
      <c r="Q416" s="63">
        <f t="shared" si="113"/>
        <v>0</v>
      </c>
      <c r="R416" s="48">
        <f t="shared" si="114"/>
        <v>0</v>
      </c>
      <c r="S416" s="49">
        <f t="shared" si="115"/>
        <v>0</v>
      </c>
      <c r="T416" s="74">
        <f t="shared" si="116"/>
        <v>0</v>
      </c>
      <c r="U416" s="74">
        <f t="shared" si="117"/>
        <v>0</v>
      </c>
    </row>
    <row r="417" spans="1:21" ht="26.25" customHeight="1" x14ac:dyDescent="0.25">
      <c r="A417" s="60">
        <v>223</v>
      </c>
      <c r="B417" s="4"/>
      <c r="C417" s="76"/>
      <c r="D417" s="4"/>
      <c r="E417" s="4"/>
      <c r="F417" s="17">
        <f t="shared" si="110"/>
        <v>0</v>
      </c>
      <c r="G417" s="4"/>
      <c r="H417" s="6"/>
      <c r="I417" s="19">
        <f t="shared" si="118"/>
        <v>0</v>
      </c>
      <c r="J417" s="7"/>
      <c r="K417" s="20">
        <v>0.03</v>
      </c>
      <c r="L417" s="62">
        <f t="shared" si="111"/>
        <v>0</v>
      </c>
      <c r="M417" s="4"/>
      <c r="N417" s="17">
        <f t="shared" si="119"/>
        <v>0</v>
      </c>
      <c r="O417" s="4"/>
      <c r="P417" s="64">
        <f t="shared" si="112"/>
        <v>0</v>
      </c>
      <c r="Q417" s="63">
        <f t="shared" si="113"/>
        <v>0</v>
      </c>
      <c r="R417" s="48">
        <f t="shared" si="114"/>
        <v>0</v>
      </c>
      <c r="S417" s="49">
        <f t="shared" si="115"/>
        <v>0</v>
      </c>
      <c r="T417" s="74">
        <f t="shared" si="116"/>
        <v>0</v>
      </c>
      <c r="U417" s="74">
        <f t="shared" si="117"/>
        <v>0</v>
      </c>
    </row>
    <row r="418" spans="1:21" ht="26.25" customHeight="1" x14ac:dyDescent="0.25">
      <c r="A418" s="60">
        <v>224</v>
      </c>
      <c r="B418" s="4"/>
      <c r="C418" s="76"/>
      <c r="D418" s="4"/>
      <c r="E418" s="4"/>
      <c r="F418" s="17">
        <f t="shared" si="110"/>
        <v>0</v>
      </c>
      <c r="G418" s="4"/>
      <c r="H418" s="6"/>
      <c r="I418" s="19">
        <f t="shared" si="118"/>
        <v>0</v>
      </c>
      <c r="J418" s="7"/>
      <c r="K418" s="20">
        <v>0.03</v>
      </c>
      <c r="L418" s="62">
        <f t="shared" si="111"/>
        <v>0</v>
      </c>
      <c r="M418" s="4"/>
      <c r="N418" s="17">
        <f t="shared" si="119"/>
        <v>0</v>
      </c>
      <c r="O418" s="4"/>
      <c r="P418" s="64">
        <f t="shared" si="112"/>
        <v>0</v>
      </c>
      <c r="Q418" s="63">
        <f t="shared" si="113"/>
        <v>0</v>
      </c>
      <c r="R418" s="48">
        <f t="shared" si="114"/>
        <v>0</v>
      </c>
      <c r="S418" s="49">
        <f t="shared" si="115"/>
        <v>0</v>
      </c>
      <c r="T418" s="74">
        <f t="shared" si="116"/>
        <v>0</v>
      </c>
      <c r="U418" s="74">
        <f t="shared" si="117"/>
        <v>0</v>
      </c>
    </row>
    <row r="419" spans="1:21" ht="26.25" customHeight="1" x14ac:dyDescent="0.25">
      <c r="A419" s="60">
        <v>225</v>
      </c>
      <c r="B419" s="4"/>
      <c r="C419" s="76"/>
      <c r="D419" s="4"/>
      <c r="E419" s="4"/>
      <c r="F419" s="17">
        <f t="shared" si="110"/>
        <v>0</v>
      </c>
      <c r="G419" s="4"/>
      <c r="H419" s="6"/>
      <c r="I419" s="19">
        <f t="shared" si="118"/>
        <v>0</v>
      </c>
      <c r="J419" s="7"/>
      <c r="K419" s="20">
        <v>0.03</v>
      </c>
      <c r="L419" s="62">
        <f t="shared" si="111"/>
        <v>0</v>
      </c>
      <c r="M419" s="4"/>
      <c r="N419" s="17">
        <f t="shared" si="119"/>
        <v>0</v>
      </c>
      <c r="O419" s="4"/>
      <c r="P419" s="64">
        <f t="shared" si="112"/>
        <v>0</v>
      </c>
      <c r="Q419" s="63">
        <f t="shared" si="113"/>
        <v>0</v>
      </c>
      <c r="R419" s="48">
        <f t="shared" si="114"/>
        <v>0</v>
      </c>
      <c r="S419" s="49">
        <f t="shared" si="115"/>
        <v>0</v>
      </c>
      <c r="T419" s="74">
        <f t="shared" si="116"/>
        <v>0</v>
      </c>
      <c r="U419" s="74">
        <f t="shared" si="117"/>
        <v>0</v>
      </c>
    </row>
    <row r="420" spans="1:21" ht="26.25" customHeight="1" x14ac:dyDescent="0.25">
      <c r="A420" s="60">
        <v>226</v>
      </c>
      <c r="B420" s="4"/>
      <c r="C420" s="76"/>
      <c r="D420" s="4"/>
      <c r="E420" s="4"/>
      <c r="F420" s="17">
        <f t="shared" si="110"/>
        <v>0</v>
      </c>
      <c r="G420" s="4"/>
      <c r="H420" s="6"/>
      <c r="I420" s="19">
        <f t="shared" si="118"/>
        <v>0</v>
      </c>
      <c r="J420" s="7"/>
      <c r="K420" s="20">
        <v>0.03</v>
      </c>
      <c r="L420" s="62">
        <f t="shared" si="111"/>
        <v>0</v>
      </c>
      <c r="M420" s="4"/>
      <c r="N420" s="17">
        <f t="shared" si="119"/>
        <v>0</v>
      </c>
      <c r="O420" s="4"/>
      <c r="P420" s="64">
        <f t="shared" si="112"/>
        <v>0</v>
      </c>
      <c r="Q420" s="63">
        <f t="shared" si="113"/>
        <v>0</v>
      </c>
      <c r="R420" s="48">
        <f t="shared" si="114"/>
        <v>0</v>
      </c>
      <c r="S420" s="49">
        <f t="shared" si="115"/>
        <v>0</v>
      </c>
      <c r="T420" s="74">
        <f t="shared" si="116"/>
        <v>0</v>
      </c>
      <c r="U420" s="74">
        <f t="shared" si="117"/>
        <v>0</v>
      </c>
    </row>
    <row r="421" spans="1:21" ht="26.25" customHeight="1" x14ac:dyDescent="0.25">
      <c r="A421" s="60">
        <v>227</v>
      </c>
      <c r="B421" s="4"/>
      <c r="C421" s="76"/>
      <c r="D421" s="4"/>
      <c r="E421" s="4"/>
      <c r="F421" s="17">
        <f t="shared" si="110"/>
        <v>0</v>
      </c>
      <c r="G421" s="4"/>
      <c r="H421" s="6"/>
      <c r="I421" s="19">
        <f t="shared" si="118"/>
        <v>0</v>
      </c>
      <c r="J421" s="7"/>
      <c r="K421" s="20">
        <v>0.03</v>
      </c>
      <c r="L421" s="62">
        <f t="shared" si="111"/>
        <v>0</v>
      </c>
      <c r="M421" s="4"/>
      <c r="N421" s="17">
        <f t="shared" si="119"/>
        <v>0</v>
      </c>
      <c r="O421" s="4"/>
      <c r="P421" s="64">
        <f t="shared" si="112"/>
        <v>0</v>
      </c>
      <c r="Q421" s="63">
        <f t="shared" si="113"/>
        <v>0</v>
      </c>
      <c r="R421" s="48">
        <f t="shared" si="114"/>
        <v>0</v>
      </c>
      <c r="S421" s="49">
        <f t="shared" si="115"/>
        <v>0</v>
      </c>
      <c r="T421" s="74">
        <f t="shared" si="116"/>
        <v>0</v>
      </c>
      <c r="U421" s="74">
        <f t="shared" si="117"/>
        <v>0</v>
      </c>
    </row>
    <row r="422" spans="1:21" ht="26.25" customHeight="1" x14ac:dyDescent="0.25">
      <c r="A422" s="265" t="s">
        <v>177</v>
      </c>
      <c r="B422" s="265"/>
      <c r="C422" s="265"/>
      <c r="D422" s="266"/>
      <c r="E422" s="8"/>
      <c r="F422" s="18">
        <f>SUM(F399:F421)</f>
        <v>0</v>
      </c>
      <c r="G422" s="18">
        <f>SUM(G399:G421)</f>
        <v>0</v>
      </c>
      <c r="H422" s="8"/>
      <c r="I422" s="10"/>
      <c r="J422" s="8"/>
      <c r="K422" s="11"/>
      <c r="L422" s="12"/>
      <c r="M422" s="18">
        <f>SUM(M399:M421)</f>
        <v>0</v>
      </c>
      <c r="N422" s="18">
        <f>SUM(N399:N421)</f>
        <v>0</v>
      </c>
      <c r="O422" s="8"/>
      <c r="P422" s="8"/>
      <c r="Q422" s="8"/>
      <c r="R422" s="47">
        <f>SUMIF((B399:B421),"",(R399:R421))</f>
        <v>0</v>
      </c>
      <c r="S422" s="47">
        <f>SUMIF((B399:B421),"",(S399:S421))</f>
        <v>0</v>
      </c>
      <c r="T422" s="74">
        <f t="shared" ref="T422:U422" si="120">SUM(T399:T421)</f>
        <v>0</v>
      </c>
      <c r="U422" s="74">
        <f t="shared" si="120"/>
        <v>0</v>
      </c>
    </row>
    <row r="423" spans="1:21" x14ac:dyDescent="0.25">
      <c r="I423" s="21"/>
      <c r="L423" s="22"/>
      <c r="T423" s="183">
        <f>SUM(T399:T421)</f>
        <v>0</v>
      </c>
      <c r="U423" s="183">
        <f>SUM(U399:U421)</f>
        <v>0</v>
      </c>
    </row>
    <row r="424" spans="1:21" ht="34.5" customHeight="1" x14ac:dyDescent="0.25">
      <c r="L424" s="61" t="s">
        <v>178</v>
      </c>
      <c r="N424" s="23" t="s">
        <v>26</v>
      </c>
      <c r="P424" s="245" t="s">
        <v>27</v>
      </c>
      <c r="Q424" s="246"/>
      <c r="R424" s="247"/>
      <c r="S424" s="247"/>
    </row>
    <row r="425" spans="1:21" x14ac:dyDescent="0.25">
      <c r="I425" s="24"/>
      <c r="P425" s="244" t="s">
        <v>135</v>
      </c>
      <c r="Q425" s="244"/>
      <c r="R425" s="244"/>
      <c r="S425" s="244"/>
    </row>
    <row r="432" spans="1:21" ht="26.25" customHeight="1" x14ac:dyDescent="0.25">
      <c r="A432" s="2" t="s">
        <v>15</v>
      </c>
      <c r="B432" s="2"/>
      <c r="C432" s="2"/>
      <c r="H432" s="253" t="s">
        <v>119</v>
      </c>
      <c r="I432" s="82"/>
      <c r="J432" s="83" t="s">
        <v>18</v>
      </c>
      <c r="K432" s="243">
        <f>$K$1</f>
        <v>0</v>
      </c>
      <c r="L432" s="243"/>
      <c r="M432" s="243"/>
      <c r="N432" s="243"/>
      <c r="O432" s="243"/>
      <c r="P432" s="82"/>
      <c r="Q432" s="83" t="s">
        <v>21</v>
      </c>
      <c r="R432" s="243"/>
      <c r="S432" s="243"/>
    </row>
    <row r="433" spans="1:21" ht="18.75" x14ac:dyDescent="0.25">
      <c r="A433" s="2" t="s">
        <v>16</v>
      </c>
      <c r="B433" s="2"/>
      <c r="C433" s="2"/>
      <c r="H433" s="253"/>
      <c r="I433" s="82"/>
      <c r="J433" s="96" t="s">
        <v>132</v>
      </c>
      <c r="K433" s="243">
        <f>$K$2</f>
        <v>0</v>
      </c>
      <c r="L433" s="243"/>
      <c r="M433" s="243"/>
      <c r="N433" s="243"/>
      <c r="O433" s="243"/>
      <c r="P433" s="254" t="s">
        <v>162</v>
      </c>
      <c r="Q433" s="255"/>
      <c r="R433" s="255"/>
      <c r="S433" s="256"/>
    </row>
    <row r="434" spans="1:21" ht="33" customHeight="1" x14ac:dyDescent="0.25">
      <c r="A434" s="2" t="s">
        <v>17</v>
      </c>
      <c r="B434" s="2"/>
      <c r="C434" s="2"/>
      <c r="H434" s="253"/>
      <c r="I434" s="82"/>
      <c r="J434" s="83" t="s">
        <v>134</v>
      </c>
      <c r="K434" s="258">
        <f>$K$3</f>
        <v>0</v>
      </c>
      <c r="L434" s="259"/>
      <c r="M434" s="260"/>
      <c r="N434" s="97" t="s">
        <v>133</v>
      </c>
      <c r="O434" s="98">
        <f>$O$3</f>
        <v>0</v>
      </c>
      <c r="P434" s="242" t="s">
        <v>163</v>
      </c>
      <c r="Q434" s="242"/>
      <c r="R434" s="242"/>
      <c r="S434" s="242"/>
    </row>
    <row r="435" spans="1:21" ht="19.5" customHeight="1" x14ac:dyDescent="0.25">
      <c r="H435" s="253"/>
      <c r="I435" s="82"/>
      <c r="J435" s="83" t="s">
        <v>19</v>
      </c>
      <c r="K435" s="243">
        <f>$K$4</f>
        <v>0</v>
      </c>
      <c r="L435" s="243"/>
      <c r="M435" s="243"/>
      <c r="N435" s="243"/>
      <c r="O435" s="243"/>
      <c r="P435" s="82"/>
      <c r="Q435" s="83" t="s">
        <v>22</v>
      </c>
      <c r="R435" s="243">
        <f>$R$4</f>
        <v>0</v>
      </c>
      <c r="S435" s="243"/>
    </row>
    <row r="436" spans="1:21" ht="21" customHeight="1" x14ac:dyDescent="0.25">
      <c r="H436" s="253"/>
      <c r="I436" s="82"/>
      <c r="J436" s="83" t="s">
        <v>131</v>
      </c>
      <c r="K436" s="243">
        <f>$K$5</f>
        <v>0</v>
      </c>
      <c r="L436" s="243"/>
      <c r="M436" s="243"/>
      <c r="N436" s="243"/>
      <c r="O436" s="243"/>
      <c r="P436" s="257" t="s">
        <v>165</v>
      </c>
      <c r="Q436" s="257"/>
      <c r="R436" s="243">
        <f>$R$5</f>
        <v>0</v>
      </c>
      <c r="S436" s="243"/>
    </row>
    <row r="438" spans="1:21" ht="18.75" x14ac:dyDescent="0.25">
      <c r="A438" s="249" t="s">
        <v>266</v>
      </c>
      <c r="B438" s="249"/>
      <c r="C438" s="249"/>
      <c r="D438" s="249"/>
      <c r="E438" s="249"/>
      <c r="F438" s="249"/>
      <c r="G438" s="249"/>
      <c r="H438" s="249"/>
      <c r="I438" s="249"/>
      <c r="J438" s="249"/>
      <c r="K438" s="249"/>
      <c r="L438" s="249"/>
      <c r="M438" s="249"/>
      <c r="N438" s="249"/>
      <c r="O438" s="249"/>
      <c r="P438" s="249"/>
      <c r="Q438" s="249"/>
      <c r="R438" s="249"/>
      <c r="S438" s="249"/>
    </row>
    <row r="439" spans="1:21" ht="18.75" x14ac:dyDescent="0.25">
      <c r="A439" s="249" t="s">
        <v>265</v>
      </c>
      <c r="B439" s="249"/>
      <c r="C439" s="249"/>
      <c r="D439" s="249"/>
      <c r="E439" s="249"/>
      <c r="F439" s="249"/>
      <c r="G439" s="249"/>
      <c r="H439" s="249"/>
      <c r="I439" s="249"/>
      <c r="J439" s="249"/>
      <c r="K439" s="249"/>
      <c r="L439" s="249"/>
      <c r="M439" s="249"/>
      <c r="N439" s="249"/>
      <c r="O439" s="249"/>
      <c r="P439" s="249"/>
      <c r="Q439" s="249"/>
      <c r="R439" s="249"/>
      <c r="S439" s="249"/>
    </row>
    <row r="440" spans="1:21" ht="15.75" x14ac:dyDescent="0.25">
      <c r="A440" s="151" t="s">
        <v>121</v>
      </c>
      <c r="B440" s="151"/>
      <c r="C440" s="151"/>
      <c r="D440" s="151"/>
      <c r="E440" s="151"/>
      <c r="F440" s="151"/>
      <c r="G440" s="151"/>
      <c r="H440" s="81"/>
      <c r="I440" s="81"/>
      <c r="J440" s="81"/>
      <c r="K440" s="81"/>
      <c r="L440" s="81"/>
      <c r="M440" s="81"/>
      <c r="N440" s="81"/>
      <c r="O440" s="81"/>
      <c r="P440" s="81"/>
      <c r="Q440" s="81"/>
      <c r="R440" s="81"/>
      <c r="S440" s="81"/>
    </row>
    <row r="441" spans="1:21" ht="36" x14ac:dyDescent="0.25">
      <c r="A441" s="1"/>
      <c r="B441" s="1"/>
      <c r="C441" s="1"/>
      <c r="D441" s="1"/>
      <c r="E441" s="1"/>
      <c r="F441" s="1"/>
      <c r="G441" s="1"/>
      <c r="H441" s="1"/>
      <c r="I441" s="1"/>
      <c r="J441" s="93" t="s">
        <v>129</v>
      </c>
      <c r="K441" s="250" t="s">
        <v>130</v>
      </c>
      <c r="L441" s="250"/>
      <c r="M441" s="1"/>
      <c r="N441" s="1"/>
      <c r="O441" s="1"/>
      <c r="P441" s="93" t="s">
        <v>129</v>
      </c>
      <c r="Q441" s="94" t="s">
        <v>130</v>
      </c>
      <c r="R441" s="93" t="s">
        <v>129</v>
      </c>
      <c r="S441" s="94" t="s">
        <v>130</v>
      </c>
      <c r="T441" s="37"/>
      <c r="U441" s="37"/>
    </row>
    <row r="442" spans="1:21" ht="18.75" x14ac:dyDescent="0.25">
      <c r="A442" s="84" t="s">
        <v>4</v>
      </c>
      <c r="B442" s="84" t="s">
        <v>5</v>
      </c>
      <c r="C442" s="9" t="s">
        <v>6</v>
      </c>
      <c r="D442" s="9" t="s">
        <v>7</v>
      </c>
      <c r="E442" s="9" t="s">
        <v>8</v>
      </c>
      <c r="F442" s="84" t="s">
        <v>9</v>
      </c>
      <c r="G442" s="9" t="s">
        <v>10</v>
      </c>
      <c r="H442" s="9" t="s">
        <v>11</v>
      </c>
      <c r="I442" s="84" t="s">
        <v>12</v>
      </c>
      <c r="J442" s="25" t="s">
        <v>13</v>
      </c>
      <c r="K442" s="85" t="s">
        <v>14</v>
      </c>
      <c r="L442" s="85" t="s">
        <v>24</v>
      </c>
      <c r="M442" s="9" t="s">
        <v>25</v>
      </c>
      <c r="N442" s="9" t="s">
        <v>110</v>
      </c>
      <c r="O442" s="9" t="s">
        <v>111</v>
      </c>
      <c r="P442" s="88" t="s">
        <v>112</v>
      </c>
      <c r="Q442" s="85" t="s">
        <v>113</v>
      </c>
      <c r="R442" s="88" t="s">
        <v>114</v>
      </c>
      <c r="S442" s="85" t="s">
        <v>115</v>
      </c>
      <c r="T442" s="51" t="s">
        <v>116</v>
      </c>
      <c r="U442" s="51" t="s">
        <v>181</v>
      </c>
    </row>
    <row r="443" spans="1:21" ht="127.5" customHeight="1" x14ac:dyDescent="0.25">
      <c r="A443" s="86" t="s">
        <v>0</v>
      </c>
      <c r="B443" s="153" t="s">
        <v>238</v>
      </c>
      <c r="C443" s="44" t="s">
        <v>263</v>
      </c>
      <c r="D443" s="15" t="s">
        <v>1</v>
      </c>
      <c r="E443" s="15" t="s">
        <v>2</v>
      </c>
      <c r="F443" s="86" t="s">
        <v>182</v>
      </c>
      <c r="G443" s="15" t="s">
        <v>3</v>
      </c>
      <c r="H443" s="15" t="s">
        <v>23</v>
      </c>
      <c r="I443" s="86" t="s">
        <v>234</v>
      </c>
      <c r="J443" s="16" t="s">
        <v>267</v>
      </c>
      <c r="K443" s="87" t="s">
        <v>276</v>
      </c>
      <c r="L443" s="87" t="s">
        <v>183</v>
      </c>
      <c r="M443" s="15" t="s">
        <v>138</v>
      </c>
      <c r="N443" s="15" t="s">
        <v>136</v>
      </c>
      <c r="O443" s="15" t="s">
        <v>166</v>
      </c>
      <c r="P443" s="89" t="s">
        <v>184</v>
      </c>
      <c r="Q443" s="87" t="s">
        <v>185</v>
      </c>
      <c r="R443" s="251" t="s">
        <v>94</v>
      </c>
      <c r="S443" s="252"/>
      <c r="T443" s="90" t="s">
        <v>186</v>
      </c>
      <c r="U443" s="90" t="s">
        <v>187</v>
      </c>
    </row>
    <row r="444" spans="1:21" ht="26.25" customHeight="1" x14ac:dyDescent="0.25">
      <c r="A444" s="60">
        <v>228</v>
      </c>
      <c r="B444" s="4"/>
      <c r="C444" s="76"/>
      <c r="D444" s="5"/>
      <c r="E444" s="5"/>
      <c r="F444" s="17">
        <f t="shared" ref="F444:F466" si="121">E444-D444</f>
        <v>0</v>
      </c>
      <c r="G444" s="4"/>
      <c r="H444" s="6"/>
      <c r="I444" s="19">
        <f>IFERROR((H444/F444)/G444,0)</f>
        <v>0</v>
      </c>
      <c r="J444" s="7"/>
      <c r="K444" s="20">
        <v>0.03</v>
      </c>
      <c r="L444" s="62">
        <f t="shared" ref="L444:L466" si="122">IF(ISBLANK(J444),((I444*3)/100),"")</f>
        <v>0</v>
      </c>
      <c r="M444" s="4"/>
      <c r="N444" s="17">
        <f>G444-M444</f>
        <v>0</v>
      </c>
      <c r="O444" s="4"/>
      <c r="P444" s="64">
        <f t="shared" ref="P444:P466" si="123">J444*M444*F444</f>
        <v>0</v>
      </c>
      <c r="Q444" s="63">
        <f t="shared" ref="Q444:Q466" si="124">IF(ISBLANK(J444),IF(L444&lt;=0.8,L444*M444*F444,IF(L444&gt;0.8,0.8*M444*F444,"")),"")</f>
        <v>0</v>
      </c>
      <c r="R444" s="48">
        <f t="shared" ref="R444:R466" si="125">((P444*10)/100)+P444</f>
        <v>0</v>
      </c>
      <c r="S444" s="49">
        <f t="shared" ref="S444:S466" si="126">IF(ISBLANK(J444),(((Q444*10)/100)+Q444),"")</f>
        <v>0</v>
      </c>
      <c r="T444" s="74">
        <f t="shared" ref="T444:T466" si="127">F444*M444</f>
        <v>0</v>
      </c>
      <c r="U444" s="74">
        <f t="shared" ref="U444:U466" si="128">F444*N444</f>
        <v>0</v>
      </c>
    </row>
    <row r="445" spans="1:21" ht="26.25" customHeight="1" x14ac:dyDescent="0.25">
      <c r="A445" s="60">
        <v>229</v>
      </c>
      <c r="B445" s="4"/>
      <c r="C445" s="76"/>
      <c r="D445" s="5"/>
      <c r="E445" s="5"/>
      <c r="F445" s="17">
        <f t="shared" si="121"/>
        <v>0</v>
      </c>
      <c r="G445" s="4"/>
      <c r="H445" s="6"/>
      <c r="I445" s="19">
        <f t="shared" ref="I445:I466" si="129">IFERROR((H445/F445)/G445,0)</f>
        <v>0</v>
      </c>
      <c r="J445" s="7"/>
      <c r="K445" s="20">
        <v>0.03</v>
      </c>
      <c r="L445" s="62">
        <f t="shared" si="122"/>
        <v>0</v>
      </c>
      <c r="M445" s="4"/>
      <c r="N445" s="17">
        <f t="shared" ref="N445:N466" si="130">G445-M445</f>
        <v>0</v>
      </c>
      <c r="O445" s="4"/>
      <c r="P445" s="64">
        <f t="shared" si="123"/>
        <v>0</v>
      </c>
      <c r="Q445" s="63">
        <f t="shared" si="124"/>
        <v>0</v>
      </c>
      <c r="R445" s="48">
        <f t="shared" si="125"/>
        <v>0</v>
      </c>
      <c r="S445" s="49">
        <f t="shared" si="126"/>
        <v>0</v>
      </c>
      <c r="T445" s="74">
        <f t="shared" si="127"/>
        <v>0</v>
      </c>
      <c r="U445" s="74">
        <f t="shared" si="128"/>
        <v>0</v>
      </c>
    </row>
    <row r="446" spans="1:21" ht="26.25" customHeight="1" x14ac:dyDescent="0.25">
      <c r="A446" s="60">
        <v>230</v>
      </c>
      <c r="B446" s="4"/>
      <c r="C446" s="76"/>
      <c r="D446" s="4"/>
      <c r="E446" s="4"/>
      <c r="F446" s="17">
        <f t="shared" si="121"/>
        <v>0</v>
      </c>
      <c r="G446" s="4"/>
      <c r="H446" s="6"/>
      <c r="I446" s="19">
        <f t="shared" si="129"/>
        <v>0</v>
      </c>
      <c r="J446" s="7"/>
      <c r="K446" s="20">
        <v>0.03</v>
      </c>
      <c r="L446" s="62">
        <f t="shared" si="122"/>
        <v>0</v>
      </c>
      <c r="M446" s="4"/>
      <c r="N446" s="17">
        <f t="shared" si="130"/>
        <v>0</v>
      </c>
      <c r="O446" s="4"/>
      <c r="P446" s="64">
        <f t="shared" si="123"/>
        <v>0</v>
      </c>
      <c r="Q446" s="63">
        <f t="shared" si="124"/>
        <v>0</v>
      </c>
      <c r="R446" s="48">
        <f t="shared" si="125"/>
        <v>0</v>
      </c>
      <c r="S446" s="49">
        <f t="shared" si="126"/>
        <v>0</v>
      </c>
      <c r="T446" s="74">
        <f t="shared" si="127"/>
        <v>0</v>
      </c>
      <c r="U446" s="74">
        <f t="shared" si="128"/>
        <v>0</v>
      </c>
    </row>
    <row r="447" spans="1:21" ht="26.25" customHeight="1" x14ac:dyDescent="0.25">
      <c r="A447" s="60">
        <v>231</v>
      </c>
      <c r="B447" s="4"/>
      <c r="C447" s="76"/>
      <c r="D447" s="4"/>
      <c r="E447" s="4"/>
      <c r="F447" s="17">
        <f t="shared" si="121"/>
        <v>0</v>
      </c>
      <c r="G447" s="4"/>
      <c r="H447" s="6"/>
      <c r="I447" s="19">
        <f t="shared" si="129"/>
        <v>0</v>
      </c>
      <c r="J447" s="7"/>
      <c r="K447" s="20">
        <v>0.03</v>
      </c>
      <c r="L447" s="62">
        <f t="shared" si="122"/>
        <v>0</v>
      </c>
      <c r="M447" s="4"/>
      <c r="N447" s="17">
        <f t="shared" si="130"/>
        <v>0</v>
      </c>
      <c r="O447" s="4"/>
      <c r="P447" s="64">
        <f t="shared" si="123"/>
        <v>0</v>
      </c>
      <c r="Q447" s="63">
        <f t="shared" si="124"/>
        <v>0</v>
      </c>
      <c r="R447" s="48">
        <f t="shared" si="125"/>
        <v>0</v>
      </c>
      <c r="S447" s="49">
        <f t="shared" si="126"/>
        <v>0</v>
      </c>
      <c r="T447" s="74">
        <f t="shared" si="127"/>
        <v>0</v>
      </c>
      <c r="U447" s="74">
        <f t="shared" si="128"/>
        <v>0</v>
      </c>
    </row>
    <row r="448" spans="1:21" ht="26.25" customHeight="1" x14ac:dyDescent="0.25">
      <c r="A448" s="60">
        <v>232</v>
      </c>
      <c r="B448" s="4"/>
      <c r="C448" s="76"/>
      <c r="D448" s="4"/>
      <c r="E448" s="4"/>
      <c r="F448" s="17">
        <f t="shared" si="121"/>
        <v>0</v>
      </c>
      <c r="G448" s="4"/>
      <c r="H448" s="6"/>
      <c r="I448" s="19">
        <f t="shared" si="129"/>
        <v>0</v>
      </c>
      <c r="J448" s="7"/>
      <c r="K448" s="20">
        <v>0.03</v>
      </c>
      <c r="L448" s="62">
        <f t="shared" si="122"/>
        <v>0</v>
      </c>
      <c r="M448" s="4"/>
      <c r="N448" s="17">
        <f t="shared" si="130"/>
        <v>0</v>
      </c>
      <c r="O448" s="4"/>
      <c r="P448" s="64">
        <f t="shared" si="123"/>
        <v>0</v>
      </c>
      <c r="Q448" s="63">
        <f t="shared" si="124"/>
        <v>0</v>
      </c>
      <c r="R448" s="48">
        <f t="shared" si="125"/>
        <v>0</v>
      </c>
      <c r="S448" s="49">
        <f t="shared" si="126"/>
        <v>0</v>
      </c>
      <c r="T448" s="74">
        <f t="shared" si="127"/>
        <v>0</v>
      </c>
      <c r="U448" s="74">
        <f t="shared" si="128"/>
        <v>0</v>
      </c>
    </row>
    <row r="449" spans="1:21" ht="26.25" customHeight="1" x14ac:dyDescent="0.25">
      <c r="A449" s="60">
        <v>233</v>
      </c>
      <c r="B449" s="4"/>
      <c r="C449" s="76"/>
      <c r="D449" s="4"/>
      <c r="E449" s="4"/>
      <c r="F449" s="17">
        <f t="shared" si="121"/>
        <v>0</v>
      </c>
      <c r="G449" s="4"/>
      <c r="H449" s="6"/>
      <c r="I449" s="19">
        <f t="shared" si="129"/>
        <v>0</v>
      </c>
      <c r="J449" s="7"/>
      <c r="K449" s="20">
        <v>0.03</v>
      </c>
      <c r="L449" s="62">
        <f t="shared" si="122"/>
        <v>0</v>
      </c>
      <c r="M449" s="4"/>
      <c r="N449" s="17">
        <f t="shared" si="130"/>
        <v>0</v>
      </c>
      <c r="O449" s="4"/>
      <c r="P449" s="64">
        <f t="shared" si="123"/>
        <v>0</v>
      </c>
      <c r="Q449" s="63">
        <f t="shared" si="124"/>
        <v>0</v>
      </c>
      <c r="R449" s="48">
        <f t="shared" si="125"/>
        <v>0</v>
      </c>
      <c r="S449" s="49">
        <f t="shared" si="126"/>
        <v>0</v>
      </c>
      <c r="T449" s="74">
        <f t="shared" si="127"/>
        <v>0</v>
      </c>
      <c r="U449" s="74">
        <f t="shared" si="128"/>
        <v>0</v>
      </c>
    </row>
    <row r="450" spans="1:21" ht="26.25" customHeight="1" x14ac:dyDescent="0.25">
      <c r="A450" s="60">
        <v>234</v>
      </c>
      <c r="B450" s="4"/>
      <c r="C450" s="76"/>
      <c r="D450" s="4"/>
      <c r="E450" s="4"/>
      <c r="F450" s="17">
        <f t="shared" si="121"/>
        <v>0</v>
      </c>
      <c r="G450" s="4"/>
      <c r="H450" s="6"/>
      <c r="I450" s="19">
        <f t="shared" si="129"/>
        <v>0</v>
      </c>
      <c r="J450" s="7"/>
      <c r="K450" s="20">
        <v>0.03</v>
      </c>
      <c r="L450" s="62">
        <f t="shared" si="122"/>
        <v>0</v>
      </c>
      <c r="M450" s="4"/>
      <c r="N450" s="17">
        <f t="shared" si="130"/>
        <v>0</v>
      </c>
      <c r="O450" s="4"/>
      <c r="P450" s="64">
        <f t="shared" si="123"/>
        <v>0</v>
      </c>
      <c r="Q450" s="63">
        <f t="shared" si="124"/>
        <v>0</v>
      </c>
      <c r="R450" s="48">
        <f t="shared" si="125"/>
        <v>0</v>
      </c>
      <c r="S450" s="49">
        <f t="shared" si="126"/>
        <v>0</v>
      </c>
      <c r="T450" s="74">
        <f t="shared" si="127"/>
        <v>0</v>
      </c>
      <c r="U450" s="74">
        <f t="shared" si="128"/>
        <v>0</v>
      </c>
    </row>
    <row r="451" spans="1:21" ht="26.25" customHeight="1" x14ac:dyDescent="0.25">
      <c r="A451" s="60">
        <v>235</v>
      </c>
      <c r="B451" s="4"/>
      <c r="C451" s="76"/>
      <c r="D451" s="4"/>
      <c r="E451" s="4"/>
      <c r="F451" s="17">
        <f t="shared" si="121"/>
        <v>0</v>
      </c>
      <c r="G451" s="4"/>
      <c r="H451" s="6"/>
      <c r="I451" s="19">
        <f t="shared" si="129"/>
        <v>0</v>
      </c>
      <c r="J451" s="7"/>
      <c r="K451" s="20">
        <v>0.03</v>
      </c>
      <c r="L451" s="62">
        <f t="shared" si="122"/>
        <v>0</v>
      </c>
      <c r="M451" s="4"/>
      <c r="N451" s="17">
        <f t="shared" si="130"/>
        <v>0</v>
      </c>
      <c r="O451" s="4"/>
      <c r="P451" s="64">
        <f t="shared" si="123"/>
        <v>0</v>
      </c>
      <c r="Q451" s="63">
        <f t="shared" si="124"/>
        <v>0</v>
      </c>
      <c r="R451" s="48">
        <f t="shared" si="125"/>
        <v>0</v>
      </c>
      <c r="S451" s="49">
        <f t="shared" si="126"/>
        <v>0</v>
      </c>
      <c r="T451" s="74">
        <f t="shared" si="127"/>
        <v>0</v>
      </c>
      <c r="U451" s="74">
        <f t="shared" si="128"/>
        <v>0</v>
      </c>
    </row>
    <row r="452" spans="1:21" ht="26.25" customHeight="1" x14ac:dyDescent="0.25">
      <c r="A452" s="60">
        <v>236</v>
      </c>
      <c r="B452" s="4"/>
      <c r="C452" s="76"/>
      <c r="D452" s="4"/>
      <c r="E452" s="4"/>
      <c r="F452" s="17">
        <f t="shared" si="121"/>
        <v>0</v>
      </c>
      <c r="G452" s="4"/>
      <c r="H452" s="6"/>
      <c r="I452" s="19">
        <f t="shared" si="129"/>
        <v>0</v>
      </c>
      <c r="J452" s="7"/>
      <c r="K452" s="20">
        <v>0.03</v>
      </c>
      <c r="L452" s="62">
        <f t="shared" si="122"/>
        <v>0</v>
      </c>
      <c r="M452" s="4"/>
      <c r="N452" s="17">
        <f t="shared" si="130"/>
        <v>0</v>
      </c>
      <c r="O452" s="4"/>
      <c r="P452" s="64">
        <f t="shared" si="123"/>
        <v>0</v>
      </c>
      <c r="Q452" s="63">
        <f t="shared" si="124"/>
        <v>0</v>
      </c>
      <c r="R452" s="48">
        <f t="shared" si="125"/>
        <v>0</v>
      </c>
      <c r="S452" s="49">
        <f t="shared" si="126"/>
        <v>0</v>
      </c>
      <c r="T452" s="74">
        <f t="shared" si="127"/>
        <v>0</v>
      </c>
      <c r="U452" s="74">
        <f t="shared" si="128"/>
        <v>0</v>
      </c>
    </row>
    <row r="453" spans="1:21" ht="26.25" customHeight="1" x14ac:dyDescent="0.25">
      <c r="A453" s="60">
        <v>237</v>
      </c>
      <c r="B453" s="4"/>
      <c r="C453" s="76"/>
      <c r="D453" s="4"/>
      <c r="E453" s="4"/>
      <c r="F453" s="17">
        <f t="shared" si="121"/>
        <v>0</v>
      </c>
      <c r="G453" s="4"/>
      <c r="H453" s="6"/>
      <c r="I453" s="19">
        <f t="shared" si="129"/>
        <v>0</v>
      </c>
      <c r="J453" s="7"/>
      <c r="K453" s="20">
        <v>0.03</v>
      </c>
      <c r="L453" s="62">
        <f t="shared" si="122"/>
        <v>0</v>
      </c>
      <c r="M453" s="4"/>
      <c r="N453" s="17">
        <f t="shared" si="130"/>
        <v>0</v>
      </c>
      <c r="O453" s="4"/>
      <c r="P453" s="64">
        <f t="shared" si="123"/>
        <v>0</v>
      </c>
      <c r="Q453" s="63">
        <f t="shared" si="124"/>
        <v>0</v>
      </c>
      <c r="R453" s="48">
        <f t="shared" si="125"/>
        <v>0</v>
      </c>
      <c r="S453" s="49">
        <f t="shared" si="126"/>
        <v>0</v>
      </c>
      <c r="T453" s="74">
        <f t="shared" si="127"/>
        <v>0</v>
      </c>
      <c r="U453" s="74">
        <f t="shared" si="128"/>
        <v>0</v>
      </c>
    </row>
    <row r="454" spans="1:21" ht="26.25" customHeight="1" x14ac:dyDescent="0.25">
      <c r="A454" s="60">
        <v>238</v>
      </c>
      <c r="B454" s="4"/>
      <c r="C454" s="76"/>
      <c r="D454" s="4"/>
      <c r="E454" s="4"/>
      <c r="F454" s="17">
        <f t="shared" si="121"/>
        <v>0</v>
      </c>
      <c r="G454" s="4"/>
      <c r="H454" s="6"/>
      <c r="I454" s="19">
        <f t="shared" si="129"/>
        <v>0</v>
      </c>
      <c r="J454" s="7"/>
      <c r="K454" s="20">
        <v>0.03</v>
      </c>
      <c r="L454" s="62">
        <f t="shared" si="122"/>
        <v>0</v>
      </c>
      <c r="M454" s="4"/>
      <c r="N454" s="17">
        <f t="shared" si="130"/>
        <v>0</v>
      </c>
      <c r="O454" s="4"/>
      <c r="P454" s="64">
        <f t="shared" si="123"/>
        <v>0</v>
      </c>
      <c r="Q454" s="63">
        <f t="shared" si="124"/>
        <v>0</v>
      </c>
      <c r="R454" s="48">
        <f t="shared" si="125"/>
        <v>0</v>
      </c>
      <c r="S454" s="49">
        <f t="shared" si="126"/>
        <v>0</v>
      </c>
      <c r="T454" s="74">
        <f t="shared" si="127"/>
        <v>0</v>
      </c>
      <c r="U454" s="74">
        <f t="shared" si="128"/>
        <v>0</v>
      </c>
    </row>
    <row r="455" spans="1:21" ht="26.25" customHeight="1" x14ac:dyDescent="0.25">
      <c r="A455" s="60">
        <v>239</v>
      </c>
      <c r="B455" s="4"/>
      <c r="C455" s="76"/>
      <c r="D455" s="4"/>
      <c r="E455" s="4"/>
      <c r="F455" s="17">
        <f t="shared" si="121"/>
        <v>0</v>
      </c>
      <c r="G455" s="4"/>
      <c r="H455" s="6"/>
      <c r="I455" s="19">
        <f t="shared" si="129"/>
        <v>0</v>
      </c>
      <c r="J455" s="7"/>
      <c r="K455" s="20">
        <v>0.03</v>
      </c>
      <c r="L455" s="62">
        <f t="shared" si="122"/>
        <v>0</v>
      </c>
      <c r="M455" s="4"/>
      <c r="N455" s="17">
        <f t="shared" si="130"/>
        <v>0</v>
      </c>
      <c r="O455" s="4"/>
      <c r="P455" s="64">
        <f t="shared" si="123"/>
        <v>0</v>
      </c>
      <c r="Q455" s="63">
        <f t="shared" si="124"/>
        <v>0</v>
      </c>
      <c r="R455" s="48">
        <f t="shared" si="125"/>
        <v>0</v>
      </c>
      <c r="S455" s="49">
        <f t="shared" si="126"/>
        <v>0</v>
      </c>
      <c r="T455" s="74">
        <f t="shared" si="127"/>
        <v>0</v>
      </c>
      <c r="U455" s="74">
        <f t="shared" si="128"/>
        <v>0</v>
      </c>
    </row>
    <row r="456" spans="1:21" ht="26.25" customHeight="1" x14ac:dyDescent="0.25">
      <c r="A456" s="60">
        <v>240</v>
      </c>
      <c r="B456" s="4"/>
      <c r="C456" s="76"/>
      <c r="D456" s="4"/>
      <c r="E456" s="4"/>
      <c r="F456" s="17">
        <f t="shared" si="121"/>
        <v>0</v>
      </c>
      <c r="G456" s="4"/>
      <c r="H456" s="6"/>
      <c r="I456" s="19">
        <f t="shared" si="129"/>
        <v>0</v>
      </c>
      <c r="J456" s="7"/>
      <c r="K456" s="20">
        <v>0.03</v>
      </c>
      <c r="L456" s="62">
        <f t="shared" si="122"/>
        <v>0</v>
      </c>
      <c r="M456" s="4"/>
      <c r="N456" s="17">
        <f t="shared" si="130"/>
        <v>0</v>
      </c>
      <c r="O456" s="4"/>
      <c r="P456" s="64">
        <f t="shared" si="123"/>
        <v>0</v>
      </c>
      <c r="Q456" s="63">
        <f t="shared" si="124"/>
        <v>0</v>
      </c>
      <c r="R456" s="48">
        <f t="shared" si="125"/>
        <v>0</v>
      </c>
      <c r="S456" s="49">
        <f t="shared" si="126"/>
        <v>0</v>
      </c>
      <c r="T456" s="74">
        <f t="shared" si="127"/>
        <v>0</v>
      </c>
      <c r="U456" s="74">
        <f t="shared" si="128"/>
        <v>0</v>
      </c>
    </row>
    <row r="457" spans="1:21" ht="26.25" customHeight="1" x14ac:dyDescent="0.25">
      <c r="A457" s="60">
        <v>241</v>
      </c>
      <c r="B457" s="4"/>
      <c r="C457" s="76"/>
      <c r="D457" s="4"/>
      <c r="E457" s="4"/>
      <c r="F457" s="17">
        <f t="shared" si="121"/>
        <v>0</v>
      </c>
      <c r="G457" s="4"/>
      <c r="H457" s="6"/>
      <c r="I457" s="19">
        <f t="shared" si="129"/>
        <v>0</v>
      </c>
      <c r="J457" s="7"/>
      <c r="K457" s="20">
        <v>0.03</v>
      </c>
      <c r="L457" s="62">
        <f t="shared" si="122"/>
        <v>0</v>
      </c>
      <c r="M457" s="4"/>
      <c r="N457" s="17">
        <f t="shared" si="130"/>
        <v>0</v>
      </c>
      <c r="O457" s="4"/>
      <c r="P457" s="64">
        <f t="shared" si="123"/>
        <v>0</v>
      </c>
      <c r="Q457" s="63">
        <f t="shared" si="124"/>
        <v>0</v>
      </c>
      <c r="R457" s="48">
        <f t="shared" si="125"/>
        <v>0</v>
      </c>
      <c r="S457" s="49">
        <f t="shared" si="126"/>
        <v>0</v>
      </c>
      <c r="T457" s="74">
        <f t="shared" si="127"/>
        <v>0</v>
      </c>
      <c r="U457" s="74">
        <f t="shared" si="128"/>
        <v>0</v>
      </c>
    </row>
    <row r="458" spans="1:21" ht="26.25" customHeight="1" x14ac:dyDescent="0.25">
      <c r="A458" s="60">
        <v>242</v>
      </c>
      <c r="B458" s="4"/>
      <c r="C458" s="76"/>
      <c r="D458" s="4"/>
      <c r="E458" s="4"/>
      <c r="F458" s="17">
        <f t="shared" si="121"/>
        <v>0</v>
      </c>
      <c r="G458" s="4"/>
      <c r="H458" s="6"/>
      <c r="I458" s="19">
        <f t="shared" si="129"/>
        <v>0</v>
      </c>
      <c r="J458" s="7"/>
      <c r="K458" s="20">
        <v>0.03</v>
      </c>
      <c r="L458" s="62">
        <f t="shared" si="122"/>
        <v>0</v>
      </c>
      <c r="M458" s="4"/>
      <c r="N458" s="17">
        <f t="shared" si="130"/>
        <v>0</v>
      </c>
      <c r="O458" s="4"/>
      <c r="P458" s="64">
        <f t="shared" si="123"/>
        <v>0</v>
      </c>
      <c r="Q458" s="63">
        <f t="shared" si="124"/>
        <v>0</v>
      </c>
      <c r="R458" s="48">
        <f t="shared" si="125"/>
        <v>0</v>
      </c>
      <c r="S458" s="49">
        <f t="shared" si="126"/>
        <v>0</v>
      </c>
      <c r="T458" s="74">
        <f t="shared" si="127"/>
        <v>0</v>
      </c>
      <c r="U458" s="74">
        <f t="shared" si="128"/>
        <v>0</v>
      </c>
    </row>
    <row r="459" spans="1:21" ht="26.25" customHeight="1" x14ac:dyDescent="0.25">
      <c r="A459" s="60">
        <v>243</v>
      </c>
      <c r="B459" s="4"/>
      <c r="C459" s="76"/>
      <c r="D459" s="4"/>
      <c r="E459" s="4"/>
      <c r="F459" s="17">
        <f t="shared" si="121"/>
        <v>0</v>
      </c>
      <c r="G459" s="4"/>
      <c r="H459" s="6"/>
      <c r="I459" s="19">
        <f t="shared" si="129"/>
        <v>0</v>
      </c>
      <c r="J459" s="7"/>
      <c r="K459" s="20">
        <v>0.03</v>
      </c>
      <c r="L459" s="62">
        <f t="shared" si="122"/>
        <v>0</v>
      </c>
      <c r="M459" s="4"/>
      <c r="N459" s="17">
        <f t="shared" si="130"/>
        <v>0</v>
      </c>
      <c r="O459" s="4"/>
      <c r="P459" s="64">
        <f t="shared" si="123"/>
        <v>0</v>
      </c>
      <c r="Q459" s="63">
        <f t="shared" si="124"/>
        <v>0</v>
      </c>
      <c r="R459" s="48">
        <f t="shared" si="125"/>
        <v>0</v>
      </c>
      <c r="S459" s="49">
        <f t="shared" si="126"/>
        <v>0</v>
      </c>
      <c r="T459" s="74">
        <f t="shared" si="127"/>
        <v>0</v>
      </c>
      <c r="U459" s="74">
        <f t="shared" si="128"/>
        <v>0</v>
      </c>
    </row>
    <row r="460" spans="1:21" ht="26.25" customHeight="1" x14ac:dyDescent="0.25">
      <c r="A460" s="60">
        <v>244</v>
      </c>
      <c r="B460" s="4"/>
      <c r="C460" s="76"/>
      <c r="D460" s="4"/>
      <c r="E460" s="4"/>
      <c r="F460" s="17">
        <f t="shared" si="121"/>
        <v>0</v>
      </c>
      <c r="G460" s="4"/>
      <c r="H460" s="6"/>
      <c r="I460" s="19">
        <f t="shared" si="129"/>
        <v>0</v>
      </c>
      <c r="J460" s="7"/>
      <c r="K460" s="20">
        <v>0.03</v>
      </c>
      <c r="L460" s="62">
        <f t="shared" si="122"/>
        <v>0</v>
      </c>
      <c r="M460" s="4"/>
      <c r="N460" s="17">
        <f t="shared" si="130"/>
        <v>0</v>
      </c>
      <c r="O460" s="4"/>
      <c r="P460" s="64">
        <f t="shared" si="123"/>
        <v>0</v>
      </c>
      <c r="Q460" s="63">
        <f t="shared" si="124"/>
        <v>0</v>
      </c>
      <c r="R460" s="48">
        <f t="shared" si="125"/>
        <v>0</v>
      </c>
      <c r="S460" s="49">
        <f t="shared" si="126"/>
        <v>0</v>
      </c>
      <c r="T460" s="74">
        <f t="shared" si="127"/>
        <v>0</v>
      </c>
      <c r="U460" s="74">
        <f t="shared" si="128"/>
        <v>0</v>
      </c>
    </row>
    <row r="461" spans="1:21" ht="26.25" customHeight="1" x14ac:dyDescent="0.25">
      <c r="A461" s="60">
        <v>245</v>
      </c>
      <c r="B461" s="4"/>
      <c r="C461" s="76"/>
      <c r="D461" s="4"/>
      <c r="E461" s="4"/>
      <c r="F461" s="17">
        <f t="shared" si="121"/>
        <v>0</v>
      </c>
      <c r="G461" s="4"/>
      <c r="H461" s="6"/>
      <c r="I461" s="19">
        <f t="shared" si="129"/>
        <v>0</v>
      </c>
      <c r="J461" s="7"/>
      <c r="K461" s="20">
        <v>0.03</v>
      </c>
      <c r="L461" s="62">
        <f t="shared" si="122"/>
        <v>0</v>
      </c>
      <c r="M461" s="4"/>
      <c r="N461" s="17">
        <f t="shared" si="130"/>
        <v>0</v>
      </c>
      <c r="O461" s="4"/>
      <c r="P461" s="64">
        <f t="shared" si="123"/>
        <v>0</v>
      </c>
      <c r="Q461" s="63">
        <f t="shared" si="124"/>
        <v>0</v>
      </c>
      <c r="R461" s="48">
        <f t="shared" si="125"/>
        <v>0</v>
      </c>
      <c r="S461" s="49">
        <f t="shared" si="126"/>
        <v>0</v>
      </c>
      <c r="T461" s="74">
        <f t="shared" si="127"/>
        <v>0</v>
      </c>
      <c r="U461" s="74">
        <f t="shared" si="128"/>
        <v>0</v>
      </c>
    </row>
    <row r="462" spans="1:21" ht="26.25" customHeight="1" x14ac:dyDescent="0.25">
      <c r="A462" s="60">
        <v>246</v>
      </c>
      <c r="B462" s="4"/>
      <c r="C462" s="76"/>
      <c r="D462" s="4"/>
      <c r="E462" s="4"/>
      <c r="F462" s="17">
        <f t="shared" si="121"/>
        <v>0</v>
      </c>
      <c r="G462" s="4"/>
      <c r="H462" s="6"/>
      <c r="I462" s="19">
        <f t="shared" si="129"/>
        <v>0</v>
      </c>
      <c r="J462" s="7"/>
      <c r="K462" s="20">
        <v>0.03</v>
      </c>
      <c r="L462" s="62">
        <f t="shared" si="122"/>
        <v>0</v>
      </c>
      <c r="M462" s="4"/>
      <c r="N462" s="17">
        <f t="shared" si="130"/>
        <v>0</v>
      </c>
      <c r="O462" s="4"/>
      <c r="P462" s="64">
        <f t="shared" si="123"/>
        <v>0</v>
      </c>
      <c r="Q462" s="63">
        <f t="shared" si="124"/>
        <v>0</v>
      </c>
      <c r="R462" s="48">
        <f t="shared" si="125"/>
        <v>0</v>
      </c>
      <c r="S462" s="49">
        <f t="shared" si="126"/>
        <v>0</v>
      </c>
      <c r="T462" s="74">
        <f t="shared" si="127"/>
        <v>0</v>
      </c>
      <c r="U462" s="74">
        <f t="shared" si="128"/>
        <v>0</v>
      </c>
    </row>
    <row r="463" spans="1:21" ht="26.25" customHeight="1" x14ac:dyDescent="0.25">
      <c r="A463" s="60">
        <v>247</v>
      </c>
      <c r="B463" s="4"/>
      <c r="C463" s="76"/>
      <c r="D463" s="5"/>
      <c r="E463" s="5"/>
      <c r="F463" s="17">
        <f t="shared" si="121"/>
        <v>0</v>
      </c>
      <c r="G463" s="4"/>
      <c r="H463" s="6"/>
      <c r="I463" s="19">
        <f t="shared" si="129"/>
        <v>0</v>
      </c>
      <c r="J463" s="7"/>
      <c r="K463" s="20">
        <v>0.03</v>
      </c>
      <c r="L463" s="62">
        <f t="shared" si="122"/>
        <v>0</v>
      </c>
      <c r="M463" s="4"/>
      <c r="N463" s="17">
        <f t="shared" si="130"/>
        <v>0</v>
      </c>
      <c r="O463" s="4"/>
      <c r="P463" s="64">
        <f t="shared" si="123"/>
        <v>0</v>
      </c>
      <c r="Q463" s="63">
        <f t="shared" si="124"/>
        <v>0</v>
      </c>
      <c r="R463" s="48">
        <f t="shared" si="125"/>
        <v>0</v>
      </c>
      <c r="S463" s="49">
        <f t="shared" si="126"/>
        <v>0</v>
      </c>
      <c r="T463" s="74">
        <f t="shared" si="127"/>
        <v>0</v>
      </c>
      <c r="U463" s="74">
        <f t="shared" si="128"/>
        <v>0</v>
      </c>
    </row>
    <row r="464" spans="1:21" ht="26.25" customHeight="1" x14ac:dyDescent="0.25">
      <c r="A464" s="60">
        <v>248</v>
      </c>
      <c r="B464" s="4"/>
      <c r="C464" s="76"/>
      <c r="D464" s="5"/>
      <c r="E464" s="5"/>
      <c r="F464" s="17">
        <f t="shared" si="121"/>
        <v>0</v>
      </c>
      <c r="G464" s="4"/>
      <c r="H464" s="6"/>
      <c r="I464" s="19">
        <f t="shared" si="129"/>
        <v>0</v>
      </c>
      <c r="J464" s="7"/>
      <c r="K464" s="20">
        <v>0.03</v>
      </c>
      <c r="L464" s="62">
        <f t="shared" si="122"/>
        <v>0</v>
      </c>
      <c r="M464" s="4"/>
      <c r="N464" s="17">
        <f t="shared" si="130"/>
        <v>0</v>
      </c>
      <c r="O464" s="4"/>
      <c r="P464" s="64">
        <f t="shared" si="123"/>
        <v>0</v>
      </c>
      <c r="Q464" s="63">
        <f t="shared" si="124"/>
        <v>0</v>
      </c>
      <c r="R464" s="48">
        <f t="shared" si="125"/>
        <v>0</v>
      </c>
      <c r="S464" s="49">
        <f t="shared" si="126"/>
        <v>0</v>
      </c>
      <c r="T464" s="74">
        <f t="shared" si="127"/>
        <v>0</v>
      </c>
      <c r="U464" s="74">
        <f t="shared" si="128"/>
        <v>0</v>
      </c>
    </row>
    <row r="465" spans="1:21" ht="26.25" customHeight="1" x14ac:dyDescent="0.25">
      <c r="A465" s="60">
        <v>249</v>
      </c>
      <c r="B465" s="4"/>
      <c r="C465" s="76"/>
      <c r="D465" s="4"/>
      <c r="E465" s="4"/>
      <c r="F465" s="17">
        <f t="shared" si="121"/>
        <v>0</v>
      </c>
      <c r="G465" s="4"/>
      <c r="H465" s="6"/>
      <c r="I465" s="19">
        <f t="shared" si="129"/>
        <v>0</v>
      </c>
      <c r="J465" s="7"/>
      <c r="K465" s="20">
        <v>0.03</v>
      </c>
      <c r="L465" s="62">
        <f t="shared" si="122"/>
        <v>0</v>
      </c>
      <c r="M465" s="4"/>
      <c r="N465" s="17">
        <f t="shared" si="130"/>
        <v>0</v>
      </c>
      <c r="O465" s="4"/>
      <c r="P465" s="64">
        <f t="shared" si="123"/>
        <v>0</v>
      </c>
      <c r="Q465" s="63">
        <f t="shared" si="124"/>
        <v>0</v>
      </c>
      <c r="R465" s="48">
        <f t="shared" si="125"/>
        <v>0</v>
      </c>
      <c r="S465" s="49">
        <f t="shared" si="126"/>
        <v>0</v>
      </c>
      <c r="T465" s="74">
        <f t="shared" si="127"/>
        <v>0</v>
      </c>
      <c r="U465" s="74">
        <f t="shared" si="128"/>
        <v>0</v>
      </c>
    </row>
    <row r="466" spans="1:21" ht="26.25" customHeight="1" x14ac:dyDescent="0.25">
      <c r="A466" s="60">
        <v>250</v>
      </c>
      <c r="B466" s="4"/>
      <c r="C466" s="76"/>
      <c r="D466" s="4"/>
      <c r="E466" s="4"/>
      <c r="F466" s="17">
        <f t="shared" si="121"/>
        <v>0</v>
      </c>
      <c r="G466" s="4"/>
      <c r="H466" s="6"/>
      <c r="I466" s="19">
        <f t="shared" si="129"/>
        <v>0</v>
      </c>
      <c r="J466" s="7"/>
      <c r="K466" s="20">
        <v>0.03</v>
      </c>
      <c r="L466" s="62">
        <f t="shared" si="122"/>
        <v>0</v>
      </c>
      <c r="M466" s="4"/>
      <c r="N466" s="17">
        <f t="shared" si="130"/>
        <v>0</v>
      </c>
      <c r="O466" s="4"/>
      <c r="P466" s="64">
        <f t="shared" si="123"/>
        <v>0</v>
      </c>
      <c r="Q466" s="63">
        <f t="shared" si="124"/>
        <v>0</v>
      </c>
      <c r="R466" s="48">
        <f t="shared" si="125"/>
        <v>0</v>
      </c>
      <c r="S466" s="49">
        <f t="shared" si="126"/>
        <v>0</v>
      </c>
      <c r="T466" s="74">
        <f t="shared" si="127"/>
        <v>0</v>
      </c>
      <c r="U466" s="74">
        <f t="shared" si="128"/>
        <v>0</v>
      </c>
    </row>
    <row r="467" spans="1:21" ht="26.25" customHeight="1" x14ac:dyDescent="0.25">
      <c r="A467" s="265" t="s">
        <v>179</v>
      </c>
      <c r="B467" s="265"/>
      <c r="C467" s="265"/>
      <c r="D467" s="266"/>
      <c r="E467" s="8"/>
      <c r="F467" s="18">
        <f>SUM(F444:F466)</f>
        <v>0</v>
      </c>
      <c r="G467" s="18">
        <f>SUM(G444:G466)</f>
        <v>0</v>
      </c>
      <c r="H467" s="8"/>
      <c r="I467" s="10"/>
      <c r="J467" s="8"/>
      <c r="K467" s="11"/>
      <c r="L467" s="12"/>
      <c r="M467" s="18">
        <f>SUM(M444:M466)</f>
        <v>0</v>
      </c>
      <c r="N467" s="18">
        <f>SUM(N444:N466)</f>
        <v>0</v>
      </c>
      <c r="O467" s="8"/>
      <c r="P467" s="8"/>
      <c r="Q467" s="8"/>
      <c r="R467" s="47">
        <f>SUMIF((B444:B466),"",(R444:R466))</f>
        <v>0</v>
      </c>
      <c r="S467" s="47">
        <f>SUMIF((B444:B466),"",(S444:S466))</f>
        <v>0</v>
      </c>
      <c r="T467" s="74">
        <f>SUMIF((B444:B466),"",(T444:T466))</f>
        <v>0</v>
      </c>
      <c r="U467" s="74">
        <f>SUMIF((B444:B466),"",(U444:U466))</f>
        <v>0</v>
      </c>
    </row>
    <row r="468" spans="1:21" x14ac:dyDescent="0.25">
      <c r="I468" s="21"/>
      <c r="L468" s="22"/>
      <c r="T468" s="183">
        <f>SUM(T444:T466)</f>
        <v>0</v>
      </c>
      <c r="U468" s="183">
        <f>SUM(U444:U466)</f>
        <v>0</v>
      </c>
    </row>
    <row r="469" spans="1:21" ht="34.5" customHeight="1" x14ac:dyDescent="0.25">
      <c r="L469" s="61" t="s">
        <v>180</v>
      </c>
      <c r="N469" s="23" t="s">
        <v>26</v>
      </c>
      <c r="P469" s="245" t="s">
        <v>27</v>
      </c>
      <c r="Q469" s="246"/>
      <c r="R469" s="247"/>
      <c r="S469" s="247"/>
    </row>
    <row r="470" spans="1:21" x14ac:dyDescent="0.25">
      <c r="I470" s="24"/>
      <c r="P470" s="244" t="s">
        <v>135</v>
      </c>
      <c r="Q470" s="244"/>
      <c r="R470" s="244"/>
      <c r="S470" s="244"/>
    </row>
    <row r="471" spans="1:21" x14ac:dyDescent="0.25">
      <c r="S471" s="173">
        <f>R467+S467</f>
        <v>0</v>
      </c>
    </row>
  </sheetData>
  <mergeCells count="230">
    <mergeCell ref="A467:D467"/>
    <mergeCell ref="P469:Q469"/>
    <mergeCell ref="R469:S469"/>
    <mergeCell ref="P470:S470"/>
    <mergeCell ref="A125:H125"/>
    <mergeCell ref="A170:H170"/>
    <mergeCell ref="A215:H215"/>
    <mergeCell ref="A305:H305"/>
    <mergeCell ref="A350:H350"/>
    <mergeCell ref="A395:H395"/>
    <mergeCell ref="A260:H260"/>
    <mergeCell ref="A438:S438"/>
    <mergeCell ref="A439:S439"/>
    <mergeCell ref="K441:L441"/>
    <mergeCell ref="R443:S443"/>
    <mergeCell ref="A422:D422"/>
    <mergeCell ref="P424:Q424"/>
    <mergeCell ref="R424:S424"/>
    <mergeCell ref="P425:S425"/>
    <mergeCell ref="H432:H436"/>
    <mergeCell ref="K432:O432"/>
    <mergeCell ref="R432:S432"/>
    <mergeCell ref="K433:O433"/>
    <mergeCell ref="P433:S433"/>
    <mergeCell ref="K434:M434"/>
    <mergeCell ref="P434:S434"/>
    <mergeCell ref="K435:O435"/>
    <mergeCell ref="R435:S435"/>
    <mergeCell ref="K436:O436"/>
    <mergeCell ref="P436:Q436"/>
    <mergeCell ref="R436:S436"/>
    <mergeCell ref="A393:S393"/>
    <mergeCell ref="A394:S394"/>
    <mergeCell ref="K396:L396"/>
    <mergeCell ref="R398:S398"/>
    <mergeCell ref="A377:D377"/>
    <mergeCell ref="P379:Q379"/>
    <mergeCell ref="R379:S379"/>
    <mergeCell ref="P380:S380"/>
    <mergeCell ref="H387:H391"/>
    <mergeCell ref="K387:O387"/>
    <mergeCell ref="R387:S387"/>
    <mergeCell ref="K388:O388"/>
    <mergeCell ref="P388:S388"/>
    <mergeCell ref="K389:M389"/>
    <mergeCell ref="P389:S389"/>
    <mergeCell ref="K390:O390"/>
    <mergeCell ref="R390:S390"/>
    <mergeCell ref="K391:O391"/>
    <mergeCell ref="P391:Q391"/>
    <mergeCell ref="R391:S391"/>
    <mergeCell ref="A348:S348"/>
    <mergeCell ref="A349:S349"/>
    <mergeCell ref="K351:L351"/>
    <mergeCell ref="R353:S353"/>
    <mergeCell ref="A332:D332"/>
    <mergeCell ref="P334:Q334"/>
    <mergeCell ref="R334:S334"/>
    <mergeCell ref="P335:S335"/>
    <mergeCell ref="H342:H346"/>
    <mergeCell ref="K342:O342"/>
    <mergeCell ref="R342:S342"/>
    <mergeCell ref="K343:O343"/>
    <mergeCell ref="P343:S343"/>
    <mergeCell ref="K344:M344"/>
    <mergeCell ref="P344:S344"/>
    <mergeCell ref="K345:O345"/>
    <mergeCell ref="R345:S345"/>
    <mergeCell ref="K346:O346"/>
    <mergeCell ref="P346:Q346"/>
    <mergeCell ref="R346:S346"/>
    <mergeCell ref="A303:S303"/>
    <mergeCell ref="A304:S304"/>
    <mergeCell ref="K306:L306"/>
    <mergeCell ref="R308:S308"/>
    <mergeCell ref="A287:D287"/>
    <mergeCell ref="P289:Q289"/>
    <mergeCell ref="R289:S289"/>
    <mergeCell ref="P290:S290"/>
    <mergeCell ref="H297:H301"/>
    <mergeCell ref="K297:O297"/>
    <mergeCell ref="R297:S297"/>
    <mergeCell ref="K298:O298"/>
    <mergeCell ref="P298:S298"/>
    <mergeCell ref="K299:M299"/>
    <mergeCell ref="P299:S299"/>
    <mergeCell ref="K300:O300"/>
    <mergeCell ref="R300:S300"/>
    <mergeCell ref="K301:O301"/>
    <mergeCell ref="P301:Q301"/>
    <mergeCell ref="R301:S301"/>
    <mergeCell ref="A258:S258"/>
    <mergeCell ref="A259:S259"/>
    <mergeCell ref="K261:L261"/>
    <mergeCell ref="R263:S263"/>
    <mergeCell ref="A242:D242"/>
    <mergeCell ref="P244:Q244"/>
    <mergeCell ref="R244:S244"/>
    <mergeCell ref="P245:S245"/>
    <mergeCell ref="H252:H256"/>
    <mergeCell ref="K252:O252"/>
    <mergeCell ref="R252:S252"/>
    <mergeCell ref="K253:O253"/>
    <mergeCell ref="P253:S253"/>
    <mergeCell ref="K254:M254"/>
    <mergeCell ref="P254:S254"/>
    <mergeCell ref="K255:O255"/>
    <mergeCell ref="R255:S255"/>
    <mergeCell ref="K256:O256"/>
    <mergeCell ref="P256:Q256"/>
    <mergeCell ref="R256:S256"/>
    <mergeCell ref="A213:S213"/>
    <mergeCell ref="A214:S214"/>
    <mergeCell ref="K216:L216"/>
    <mergeCell ref="R218:S218"/>
    <mergeCell ref="A197:D197"/>
    <mergeCell ref="P199:Q199"/>
    <mergeCell ref="R199:S199"/>
    <mergeCell ref="P200:S200"/>
    <mergeCell ref="H207:H211"/>
    <mergeCell ref="K207:O207"/>
    <mergeCell ref="R207:S207"/>
    <mergeCell ref="K208:O208"/>
    <mergeCell ref="P208:S208"/>
    <mergeCell ref="K209:M209"/>
    <mergeCell ref="P209:S209"/>
    <mergeCell ref="K210:O210"/>
    <mergeCell ref="R210:S210"/>
    <mergeCell ref="K211:O211"/>
    <mergeCell ref="P211:Q211"/>
    <mergeCell ref="R211:S211"/>
    <mergeCell ref="A168:S168"/>
    <mergeCell ref="A169:S169"/>
    <mergeCell ref="K171:L171"/>
    <mergeCell ref="R173:S173"/>
    <mergeCell ref="H162:H166"/>
    <mergeCell ref="K162:O162"/>
    <mergeCell ref="R162:S162"/>
    <mergeCell ref="K163:O163"/>
    <mergeCell ref="P163:S163"/>
    <mergeCell ref="K164:M164"/>
    <mergeCell ref="P164:S164"/>
    <mergeCell ref="K165:O165"/>
    <mergeCell ref="R165:S165"/>
    <mergeCell ref="K166:O166"/>
    <mergeCell ref="P166:Q166"/>
    <mergeCell ref="R166:S166"/>
    <mergeCell ref="A152:D152"/>
    <mergeCell ref="P38:S38"/>
    <mergeCell ref="P116:S116"/>
    <mergeCell ref="A35:D35"/>
    <mergeCell ref="A74:D74"/>
    <mergeCell ref="A113:D113"/>
    <mergeCell ref="H39:H43"/>
    <mergeCell ref="K39:O39"/>
    <mergeCell ref="R39:S39"/>
    <mergeCell ref="K40:O40"/>
    <mergeCell ref="P40:S40"/>
    <mergeCell ref="P41:S41"/>
    <mergeCell ref="K42:O42"/>
    <mergeCell ref="R42:S42"/>
    <mergeCell ref="K43:O43"/>
    <mergeCell ref="P43:Q43"/>
    <mergeCell ref="K48:L48"/>
    <mergeCell ref="A47:H47"/>
    <mergeCell ref="R50:S50"/>
    <mergeCell ref="P76:Q76"/>
    <mergeCell ref="R76:S76"/>
    <mergeCell ref="H78:H82"/>
    <mergeCell ref="K78:O78"/>
    <mergeCell ref="R78:S78"/>
    <mergeCell ref="R121:S121"/>
    <mergeCell ref="A84:S84"/>
    <mergeCell ref="K120:O120"/>
    <mergeCell ref="A6:S6"/>
    <mergeCell ref="H1:H5"/>
    <mergeCell ref="K1:O1"/>
    <mergeCell ref="R1:S1"/>
    <mergeCell ref="K2:O2"/>
    <mergeCell ref="P2:S2"/>
    <mergeCell ref="P3:S3"/>
    <mergeCell ref="K4:O4"/>
    <mergeCell ref="R4:S4"/>
    <mergeCell ref="K5:O5"/>
    <mergeCell ref="P5:Q5"/>
    <mergeCell ref="R5:S5"/>
    <mergeCell ref="K3:M3"/>
    <mergeCell ref="A2:E2"/>
    <mergeCell ref="K119:M119"/>
    <mergeCell ref="A7:S7"/>
    <mergeCell ref="R37:S37"/>
    <mergeCell ref="P37:Q37"/>
    <mergeCell ref="K9:L9"/>
    <mergeCell ref="R11:S11"/>
    <mergeCell ref="A8:J8"/>
    <mergeCell ref="R43:S43"/>
    <mergeCell ref="A45:S45"/>
    <mergeCell ref="A46:S46"/>
    <mergeCell ref="K41:M41"/>
    <mergeCell ref="A85:S85"/>
    <mergeCell ref="K87:L87"/>
    <mergeCell ref="R89:S89"/>
    <mergeCell ref="R117:S117"/>
    <mergeCell ref="K118:O118"/>
    <mergeCell ref="P118:S118"/>
    <mergeCell ref="K80:M80"/>
    <mergeCell ref="P119:S119"/>
    <mergeCell ref="R120:S120"/>
    <mergeCell ref="P155:S155"/>
    <mergeCell ref="P154:Q154"/>
    <mergeCell ref="R154:S154"/>
    <mergeCell ref="P77:S77"/>
    <mergeCell ref="A123:S123"/>
    <mergeCell ref="A124:S124"/>
    <mergeCell ref="K126:L126"/>
    <mergeCell ref="R128:S128"/>
    <mergeCell ref="P115:Q115"/>
    <mergeCell ref="R115:S115"/>
    <mergeCell ref="H117:H121"/>
    <mergeCell ref="K117:O117"/>
    <mergeCell ref="K79:O79"/>
    <mergeCell ref="P79:S79"/>
    <mergeCell ref="P80:S80"/>
    <mergeCell ref="K81:O81"/>
    <mergeCell ref="R81:S81"/>
    <mergeCell ref="K82:O82"/>
    <mergeCell ref="P82:Q82"/>
    <mergeCell ref="R82:S82"/>
    <mergeCell ref="K121:O121"/>
    <mergeCell ref="P121:Q121"/>
  </mergeCells>
  <pageMargins left="0.23622047244094491" right="0.23622047244094491" top="0.39370078740157483" bottom="0.11811023622047245" header="0.11811023622047245" footer="0.11811023622047245"/>
  <pageSetup paperSize="9" scale="50" orientation="landscape" horizontalDpi="0" verticalDpi="0" r:id="rId1"/>
  <headerFooter>
    <oddFooter>&amp;L&amp;"-,Italique"&amp;9Création : OT Pays de Lamastre 2018 / MAJ 22/03/19 version test</oddFooter>
  </headerFooter>
  <rowBreaks count="3" manualBreakCount="3">
    <brk id="38" max="16383" man="1"/>
    <brk id="77" max="16383" man="1"/>
    <brk id="116" max="16383" man="1"/>
  </rowBreaks>
  <drawing r:id="rId2"/>
  <legacyDrawing r:id="rId3"/>
  <extLst>
    <ext xmlns:x14="http://schemas.microsoft.com/office/spreadsheetml/2009/9/main" uri="{CCE6A557-97BC-4b89-ADB6-D9C93CAAB3DF}">
      <x14:dataValidations xmlns:xm="http://schemas.microsoft.com/office/excel/2006/main" xWindow="137" yWindow="512" count="1">
        <x14:dataValidation type="list" allowBlank="1" showInputMessage="1" showErrorMessage="1" errorTitle="ERREUR" error="Veuillez choisir une des propositions de la liste déroulante, merci." promptTitle="Conseil :" prompt="Choisir dans la liste le mois de DEPART des clients (quoiqu'il en soit toujours en MAJSUCULES et SANS accent)" xr:uid="{73C17ECF-58DD-4C4B-804A-3BB50A0B4348}">
          <x14:formula1>
            <xm:f>'données pour calculs'!$A$2:$A$8</xm:f>
          </x14:formula1>
          <xm:sqref>C15:C34 C51:C73 C90:C112 C129:C151 C174:C196 C219:C241 C264:C286 C309:C331 C354:C376 C399:C421 C444:C466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BC44B-AEF8-4812-969F-51E1D9C98BA4}">
  <sheetPr codeName="Feuil3">
    <tabColor rgb="FFA50021"/>
  </sheetPr>
  <dimension ref="A1:U470"/>
  <sheetViews>
    <sheetView zoomScaleNormal="100" workbookViewId="0">
      <selection activeCell="I51" sqref="I51"/>
    </sheetView>
  </sheetViews>
  <sheetFormatPr baseColWidth="10" defaultRowHeight="15" x14ac:dyDescent="0.25"/>
  <cols>
    <col min="1" max="1" width="7.42578125" style="3" customWidth="1"/>
    <col min="2" max="2" width="26.5703125" style="3" customWidth="1"/>
    <col min="3" max="3" width="7.42578125" style="3" customWidth="1"/>
    <col min="4" max="5" width="12.140625" style="3" bestFit="1" customWidth="1"/>
    <col min="6" max="6" width="10.28515625" style="3" customWidth="1"/>
    <col min="7" max="7" width="11.5703125" style="3" bestFit="1" customWidth="1"/>
    <col min="8" max="8" width="13.85546875" style="3" customWidth="1"/>
    <col min="9" max="9" width="11.7109375" style="3" customWidth="1"/>
    <col min="10" max="10" width="16.5703125" style="3" customWidth="1"/>
    <col min="11" max="11" width="13.28515625" style="3" customWidth="1"/>
    <col min="12" max="12" width="14.7109375" style="3" customWidth="1"/>
    <col min="13" max="13" width="13.140625" style="3" customWidth="1"/>
    <col min="14" max="14" width="11.5703125" style="3" customWidth="1"/>
    <col min="15" max="15" width="20.140625" style="3" customWidth="1"/>
    <col min="16" max="16" width="16.42578125" style="3" customWidth="1"/>
    <col min="17" max="17" width="15.85546875" style="3" customWidth="1"/>
    <col min="18" max="18" width="15.28515625" style="3" customWidth="1"/>
    <col min="19" max="19" width="14.7109375" style="3" customWidth="1"/>
    <col min="20" max="20" width="10.85546875" style="72" customWidth="1"/>
    <col min="21" max="21" width="9.7109375" style="72" customWidth="1"/>
    <col min="22" max="16384" width="11.42578125" style="3"/>
  </cols>
  <sheetData>
    <row r="1" spans="1:21" ht="26.25" customHeight="1" x14ac:dyDescent="0.25">
      <c r="A1" s="2" t="s">
        <v>15</v>
      </c>
      <c r="B1" s="2"/>
      <c r="C1" s="2"/>
      <c r="H1" s="253" t="s">
        <v>119</v>
      </c>
      <c r="I1" s="82"/>
      <c r="J1" s="83" t="s">
        <v>18</v>
      </c>
      <c r="K1" s="243"/>
      <c r="L1" s="243"/>
      <c r="M1" s="243"/>
      <c r="N1" s="243"/>
      <c r="O1" s="243"/>
      <c r="P1" s="82"/>
      <c r="Q1" s="83" t="s">
        <v>21</v>
      </c>
      <c r="R1" s="243"/>
      <c r="S1" s="243"/>
    </row>
    <row r="2" spans="1:21" ht="30.75" customHeight="1" x14ac:dyDescent="0.25">
      <c r="A2" s="262" t="s">
        <v>148</v>
      </c>
      <c r="B2" s="262"/>
      <c r="C2" s="262"/>
      <c r="D2" s="262"/>
      <c r="E2" s="262"/>
      <c r="H2" s="253"/>
      <c r="I2" s="95"/>
      <c r="J2" s="96" t="s">
        <v>132</v>
      </c>
      <c r="K2" s="243"/>
      <c r="L2" s="243"/>
      <c r="M2" s="243"/>
      <c r="N2" s="243"/>
      <c r="O2" s="243"/>
      <c r="P2" s="254" t="s">
        <v>162</v>
      </c>
      <c r="Q2" s="255"/>
      <c r="R2" s="255"/>
      <c r="S2" s="256"/>
    </row>
    <row r="3" spans="1:21" ht="33" customHeight="1" x14ac:dyDescent="0.25">
      <c r="A3" s="2"/>
      <c r="B3" s="2"/>
      <c r="C3" s="2"/>
      <c r="H3" s="253"/>
      <c r="I3" s="82"/>
      <c r="J3" s="83" t="s">
        <v>134</v>
      </c>
      <c r="K3" s="258"/>
      <c r="L3" s="259"/>
      <c r="M3" s="260"/>
      <c r="N3" s="97" t="s">
        <v>133</v>
      </c>
      <c r="O3" s="98"/>
      <c r="P3" s="242" t="s">
        <v>163</v>
      </c>
      <c r="Q3" s="242"/>
      <c r="R3" s="242"/>
      <c r="S3" s="242"/>
    </row>
    <row r="4" spans="1:21" ht="19.5" customHeight="1" x14ac:dyDescent="0.25">
      <c r="H4" s="253"/>
      <c r="I4" s="82"/>
      <c r="J4" s="83" t="s">
        <v>19</v>
      </c>
      <c r="K4" s="243"/>
      <c r="L4" s="243"/>
      <c r="M4" s="243"/>
      <c r="N4" s="243"/>
      <c r="O4" s="243"/>
      <c r="P4" s="82"/>
      <c r="Q4" s="83" t="s">
        <v>22</v>
      </c>
      <c r="R4" s="243"/>
      <c r="S4" s="243"/>
    </row>
    <row r="5" spans="1:21" ht="21" customHeight="1" x14ac:dyDescent="0.25">
      <c r="H5" s="253"/>
      <c r="I5" s="82"/>
      <c r="J5" s="83" t="s">
        <v>131</v>
      </c>
      <c r="K5" s="243"/>
      <c r="L5" s="243"/>
      <c r="M5" s="243"/>
      <c r="N5" s="243"/>
      <c r="O5" s="243"/>
      <c r="P5" s="257" t="s">
        <v>165</v>
      </c>
      <c r="Q5" s="257"/>
      <c r="R5" s="243"/>
      <c r="S5" s="243"/>
    </row>
    <row r="6" spans="1:21" ht="18.75" x14ac:dyDescent="0.25">
      <c r="A6" s="249" t="s">
        <v>264</v>
      </c>
      <c r="B6" s="249"/>
      <c r="C6" s="249"/>
      <c r="D6" s="249"/>
      <c r="E6" s="249"/>
      <c r="F6" s="249"/>
      <c r="G6" s="249"/>
      <c r="H6" s="249"/>
      <c r="I6" s="249"/>
      <c r="J6" s="249"/>
      <c r="K6" s="249"/>
      <c r="L6" s="249"/>
      <c r="M6" s="249"/>
      <c r="N6" s="249"/>
      <c r="O6" s="249"/>
      <c r="P6" s="249"/>
      <c r="Q6" s="249"/>
      <c r="R6" s="249"/>
      <c r="S6" s="249"/>
    </row>
    <row r="7" spans="1:21" ht="18.75" x14ac:dyDescent="0.25">
      <c r="A7" s="249" t="s">
        <v>265</v>
      </c>
      <c r="B7" s="249"/>
      <c r="C7" s="249"/>
      <c r="D7" s="249"/>
      <c r="E7" s="249"/>
      <c r="F7" s="249"/>
      <c r="G7" s="249"/>
      <c r="H7" s="249"/>
      <c r="I7" s="249"/>
      <c r="J7" s="249"/>
      <c r="K7" s="249"/>
      <c r="L7" s="249"/>
      <c r="M7" s="249"/>
      <c r="N7" s="249"/>
      <c r="O7" s="249"/>
      <c r="P7" s="249"/>
      <c r="Q7" s="249"/>
      <c r="R7" s="249"/>
      <c r="S7" s="249"/>
    </row>
    <row r="8" spans="1:21" ht="7.5" customHeight="1" x14ac:dyDescent="0.25">
      <c r="A8" s="270"/>
      <c r="B8" s="270"/>
      <c r="C8" s="270"/>
      <c r="D8" s="270"/>
      <c r="E8" s="270"/>
      <c r="F8" s="270"/>
      <c r="G8" s="270"/>
      <c r="H8" s="270"/>
      <c r="I8" s="270"/>
      <c r="J8" s="270"/>
      <c r="K8" s="81"/>
      <c r="L8" s="81"/>
      <c r="M8" s="81"/>
      <c r="N8" s="81"/>
      <c r="O8" s="81"/>
      <c r="P8" s="81"/>
      <c r="Q8" s="81"/>
      <c r="R8" s="81"/>
      <c r="S8" s="81"/>
    </row>
    <row r="9" spans="1:21" ht="31.5" customHeight="1" x14ac:dyDescent="0.25">
      <c r="A9" s="1"/>
      <c r="B9" s="1"/>
      <c r="C9" s="1"/>
      <c r="D9" s="1"/>
      <c r="E9" s="1"/>
      <c r="F9" s="1"/>
      <c r="G9" s="1"/>
      <c r="H9" s="1"/>
      <c r="I9" s="1"/>
      <c r="J9" s="149" t="s">
        <v>160</v>
      </c>
      <c r="K9" s="263" t="s">
        <v>161</v>
      </c>
      <c r="L9" s="263"/>
      <c r="M9" s="1"/>
      <c r="N9" s="1"/>
      <c r="O9" s="1"/>
      <c r="P9" s="149" t="s">
        <v>160</v>
      </c>
      <c r="Q9" s="150" t="s">
        <v>161</v>
      </c>
      <c r="R9" s="149" t="s">
        <v>160</v>
      </c>
      <c r="S9" s="150" t="s">
        <v>161</v>
      </c>
      <c r="T9" s="37"/>
      <c r="U9" s="37"/>
    </row>
    <row r="10" spans="1:21" ht="17.25" customHeight="1" x14ac:dyDescent="0.25">
      <c r="A10" s="110" t="s">
        <v>4</v>
      </c>
      <c r="B10" s="110" t="s">
        <v>5</v>
      </c>
      <c r="C10" s="110" t="s">
        <v>6</v>
      </c>
      <c r="D10" s="110" t="s">
        <v>7</v>
      </c>
      <c r="E10" s="110" t="s">
        <v>8</v>
      </c>
      <c r="F10" s="110" t="s">
        <v>9</v>
      </c>
      <c r="G10" s="110" t="s">
        <v>10</v>
      </c>
      <c r="H10" s="110" t="s">
        <v>11</v>
      </c>
      <c r="I10" s="110" t="s">
        <v>12</v>
      </c>
      <c r="J10" s="113" t="s">
        <v>13</v>
      </c>
      <c r="K10" s="152" t="s">
        <v>14</v>
      </c>
      <c r="L10" s="152" t="s">
        <v>24</v>
      </c>
      <c r="M10" s="110" t="s">
        <v>25</v>
      </c>
      <c r="N10" s="110" t="s">
        <v>110</v>
      </c>
      <c r="O10" s="110" t="s">
        <v>111</v>
      </c>
      <c r="P10" s="113" t="s">
        <v>112</v>
      </c>
      <c r="Q10" s="152" t="s">
        <v>113</v>
      </c>
      <c r="R10" s="113" t="s">
        <v>114</v>
      </c>
      <c r="S10" s="152" t="s">
        <v>115</v>
      </c>
      <c r="T10" s="102" t="s">
        <v>116</v>
      </c>
      <c r="U10" s="102" t="s">
        <v>181</v>
      </c>
    </row>
    <row r="11" spans="1:21" ht="132" customHeight="1" x14ac:dyDescent="0.25">
      <c r="A11" s="111" t="s">
        <v>0</v>
      </c>
      <c r="B11" s="153" t="s">
        <v>238</v>
      </c>
      <c r="C11" s="237" t="s">
        <v>263</v>
      </c>
      <c r="D11" s="111" t="s">
        <v>1</v>
      </c>
      <c r="E11" s="111" t="s">
        <v>2</v>
      </c>
      <c r="F11" s="111" t="s">
        <v>233</v>
      </c>
      <c r="G11" s="111" t="s">
        <v>3</v>
      </c>
      <c r="H11" s="111" t="s">
        <v>23</v>
      </c>
      <c r="I11" s="111" t="s">
        <v>234</v>
      </c>
      <c r="J11" s="115" t="s">
        <v>267</v>
      </c>
      <c r="K11" s="154" t="s">
        <v>276</v>
      </c>
      <c r="L11" s="154" t="s">
        <v>235</v>
      </c>
      <c r="M11" s="111" t="s">
        <v>138</v>
      </c>
      <c r="N11" s="111" t="s">
        <v>136</v>
      </c>
      <c r="O11" s="111" t="s">
        <v>166</v>
      </c>
      <c r="P11" s="115" t="s">
        <v>184</v>
      </c>
      <c r="Q11" s="154" t="s">
        <v>185</v>
      </c>
      <c r="R11" s="268" t="s">
        <v>94</v>
      </c>
      <c r="S11" s="269"/>
      <c r="T11" s="103" t="s">
        <v>236</v>
      </c>
      <c r="U11" s="103" t="s">
        <v>237</v>
      </c>
    </row>
    <row r="12" spans="1:21" ht="26.25" customHeight="1" x14ac:dyDescent="0.25">
      <c r="A12" s="70" t="s">
        <v>104</v>
      </c>
      <c r="B12" s="51" t="s">
        <v>239</v>
      </c>
      <c r="C12" s="70" t="s">
        <v>108</v>
      </c>
      <c r="D12" s="50">
        <v>43561</v>
      </c>
      <c r="E12" s="50">
        <v>43568</v>
      </c>
      <c r="F12" s="51">
        <f>E12-D12</f>
        <v>7</v>
      </c>
      <c r="G12" s="51">
        <v>6</v>
      </c>
      <c r="H12" s="52">
        <v>550</v>
      </c>
      <c r="I12" s="53">
        <f>(H12/F12)/G12</f>
        <v>13.095238095238095</v>
      </c>
      <c r="J12" s="54">
        <v>0.3</v>
      </c>
      <c r="K12" s="55">
        <v>0.03</v>
      </c>
      <c r="L12" s="56" t="str">
        <f t="shared" ref="L12:L14" si="0">IF(ISBLANK(J12),((I12*3)/100),"")</f>
        <v/>
      </c>
      <c r="M12" s="51">
        <v>4</v>
      </c>
      <c r="N12" s="51">
        <f>G12-M12</f>
        <v>2</v>
      </c>
      <c r="O12" s="51">
        <v>1</v>
      </c>
      <c r="P12" s="65">
        <f>J12*M12*F12</f>
        <v>8.4</v>
      </c>
      <c r="Q12" s="66" t="str">
        <f t="shared" ref="Q12:Q14" si="1">IF(ISBLANK(J12),IF(L12&lt;=0.8,L12*M12*F12,IF(L12&gt;0.8,0.8*M12*F12,"")),"")</f>
        <v/>
      </c>
      <c r="R12" s="57">
        <f>((P12*10)/100)+P12</f>
        <v>9.24</v>
      </c>
      <c r="S12" s="58" t="str">
        <f>IF(ISBLANK(J12),(((Q12*10)/100)+Q12),"")</f>
        <v/>
      </c>
      <c r="T12" s="73">
        <f>F12*M12</f>
        <v>28</v>
      </c>
      <c r="U12" s="73">
        <f>F12*N12</f>
        <v>14</v>
      </c>
    </row>
    <row r="13" spans="1:21" ht="26.25" customHeight="1" x14ac:dyDescent="0.25">
      <c r="A13" s="70" t="s">
        <v>105</v>
      </c>
      <c r="B13" s="70"/>
      <c r="C13" s="70" t="s">
        <v>109</v>
      </c>
      <c r="D13" s="59">
        <v>43659</v>
      </c>
      <c r="E13" s="59">
        <v>43673</v>
      </c>
      <c r="F13" s="51">
        <f>E13-D13</f>
        <v>14</v>
      </c>
      <c r="G13" s="51">
        <v>5</v>
      </c>
      <c r="H13" s="52">
        <v>1200</v>
      </c>
      <c r="I13" s="53">
        <f>(H13/F13)/G13</f>
        <v>17.142857142857142</v>
      </c>
      <c r="J13" s="54"/>
      <c r="K13" s="55">
        <v>0.03</v>
      </c>
      <c r="L13" s="68">
        <f>IF(ISBLANK(J13),((I13*3)/100),"")</f>
        <v>0.51428571428571435</v>
      </c>
      <c r="M13" s="51">
        <v>5</v>
      </c>
      <c r="N13" s="51">
        <f>G13-M13</f>
        <v>0</v>
      </c>
      <c r="O13" s="51"/>
      <c r="P13" s="65">
        <f>J13*M13*F13</f>
        <v>0</v>
      </c>
      <c r="Q13" s="67">
        <f t="shared" si="1"/>
        <v>36</v>
      </c>
      <c r="R13" s="57">
        <f t="shared" ref="R13:R14" si="2">((P13*10)/100)+P13</f>
        <v>0</v>
      </c>
      <c r="S13" s="58">
        <f t="shared" ref="S13:S14" si="3">IF(ISBLANK(J13),(((Q13*10)/100)+Q13),"")</f>
        <v>39.6</v>
      </c>
      <c r="T13" s="73">
        <f t="shared" ref="T13:T14" si="4">F13*M13</f>
        <v>70</v>
      </c>
      <c r="U13" s="73">
        <f t="shared" ref="U13:U14" si="5">F13*N13</f>
        <v>0</v>
      </c>
    </row>
    <row r="14" spans="1:21" ht="26.25" customHeight="1" x14ac:dyDescent="0.25">
      <c r="A14" s="70" t="s">
        <v>106</v>
      </c>
      <c r="B14" s="70"/>
      <c r="C14" s="70" t="s">
        <v>109</v>
      </c>
      <c r="D14" s="59">
        <v>43645</v>
      </c>
      <c r="E14" s="59">
        <v>43652</v>
      </c>
      <c r="F14" s="51">
        <f t="shared" ref="F14" si="6">E14-D14</f>
        <v>7</v>
      </c>
      <c r="G14" s="51">
        <v>2</v>
      </c>
      <c r="H14" s="52">
        <v>64</v>
      </c>
      <c r="I14" s="53">
        <f t="shared" ref="I14" si="7">(H14/F14)/G14</f>
        <v>4.5714285714285712</v>
      </c>
      <c r="J14" s="54">
        <v>0.4</v>
      </c>
      <c r="K14" s="55">
        <v>0.03</v>
      </c>
      <c r="L14" s="56" t="str">
        <f t="shared" si="0"/>
        <v/>
      </c>
      <c r="M14" s="51">
        <v>2</v>
      </c>
      <c r="N14" s="51">
        <f>G14-M14</f>
        <v>0</v>
      </c>
      <c r="O14" s="51"/>
      <c r="P14" s="65">
        <f t="shared" ref="P14" si="8">J14*M14*F14</f>
        <v>5.6000000000000005</v>
      </c>
      <c r="Q14" s="66" t="str">
        <f t="shared" si="1"/>
        <v/>
      </c>
      <c r="R14" s="57">
        <f t="shared" si="2"/>
        <v>6.16</v>
      </c>
      <c r="S14" s="58" t="str">
        <f t="shared" si="3"/>
        <v/>
      </c>
      <c r="T14" s="73">
        <f t="shared" si="4"/>
        <v>14</v>
      </c>
      <c r="U14" s="73">
        <f t="shared" si="5"/>
        <v>0</v>
      </c>
    </row>
    <row r="15" spans="1:21" ht="26.25" customHeight="1" x14ac:dyDescent="0.25">
      <c r="A15" s="60">
        <v>1</v>
      </c>
      <c r="B15" s="60"/>
      <c r="C15" s="76"/>
      <c r="D15" s="5"/>
      <c r="E15" s="5"/>
      <c r="F15" s="117"/>
      <c r="G15" s="120"/>
      <c r="H15" s="155"/>
      <c r="I15" s="156"/>
      <c r="J15" s="121"/>
      <c r="K15" s="157"/>
      <c r="L15" s="158"/>
      <c r="M15" s="120"/>
      <c r="N15" s="117"/>
      <c r="O15" s="120"/>
      <c r="P15" s="122"/>
      <c r="Q15" s="159"/>
      <c r="R15" s="123"/>
      <c r="S15" s="160"/>
      <c r="T15" s="101"/>
      <c r="U15" s="101"/>
    </row>
    <row r="16" spans="1:21" ht="26.25" customHeight="1" x14ac:dyDescent="0.25">
      <c r="A16" s="60">
        <v>2</v>
      </c>
      <c r="B16" s="60"/>
      <c r="C16" s="76"/>
      <c r="D16" s="5"/>
      <c r="E16" s="5"/>
      <c r="F16" s="117"/>
      <c r="G16" s="120"/>
      <c r="H16" s="155"/>
      <c r="I16" s="156"/>
      <c r="J16" s="121"/>
      <c r="K16" s="157"/>
      <c r="L16" s="158"/>
      <c r="M16" s="120"/>
      <c r="N16" s="117"/>
      <c r="O16" s="120"/>
      <c r="P16" s="122"/>
      <c r="Q16" s="159"/>
      <c r="R16" s="123"/>
      <c r="S16" s="160"/>
      <c r="T16" s="101"/>
      <c r="U16" s="101"/>
    </row>
    <row r="17" spans="1:21" ht="26.25" customHeight="1" x14ac:dyDescent="0.25">
      <c r="A17" s="60">
        <v>3</v>
      </c>
      <c r="B17" s="60"/>
      <c r="C17" s="76"/>
      <c r="D17" s="5"/>
      <c r="E17" s="5"/>
      <c r="F17" s="117"/>
      <c r="G17" s="120"/>
      <c r="H17" s="155"/>
      <c r="I17" s="156"/>
      <c r="J17" s="121"/>
      <c r="K17" s="157"/>
      <c r="L17" s="158"/>
      <c r="M17" s="120"/>
      <c r="N17" s="117"/>
      <c r="O17" s="120"/>
      <c r="P17" s="122"/>
      <c r="Q17" s="159"/>
      <c r="R17" s="123"/>
      <c r="S17" s="160"/>
      <c r="T17" s="101"/>
      <c r="U17" s="101"/>
    </row>
    <row r="18" spans="1:21" ht="26.25" customHeight="1" x14ac:dyDescent="0.25">
      <c r="A18" s="60">
        <v>4</v>
      </c>
      <c r="B18" s="60"/>
      <c r="C18" s="76"/>
      <c r="D18" s="5"/>
      <c r="E18" s="5"/>
      <c r="F18" s="117"/>
      <c r="G18" s="120"/>
      <c r="H18" s="155"/>
      <c r="I18" s="156"/>
      <c r="J18" s="121"/>
      <c r="K18" s="157"/>
      <c r="L18" s="158"/>
      <c r="M18" s="120"/>
      <c r="N18" s="117"/>
      <c r="O18" s="120"/>
      <c r="P18" s="122"/>
      <c r="Q18" s="159"/>
      <c r="R18" s="123"/>
      <c r="S18" s="160"/>
      <c r="T18" s="101"/>
      <c r="U18" s="101"/>
    </row>
    <row r="19" spans="1:21" ht="26.25" customHeight="1" x14ac:dyDescent="0.25">
      <c r="A19" s="60">
        <v>5</v>
      </c>
      <c r="B19" s="60"/>
      <c r="C19" s="76"/>
      <c r="D19" s="5"/>
      <c r="E19" s="5"/>
      <c r="F19" s="117"/>
      <c r="G19" s="120"/>
      <c r="H19" s="155"/>
      <c r="I19" s="156"/>
      <c r="J19" s="121"/>
      <c r="K19" s="157"/>
      <c r="L19" s="158"/>
      <c r="M19" s="120"/>
      <c r="N19" s="117"/>
      <c r="O19" s="120"/>
      <c r="P19" s="122"/>
      <c r="Q19" s="159"/>
      <c r="R19" s="123"/>
      <c r="S19" s="160"/>
      <c r="T19" s="101"/>
      <c r="U19" s="101"/>
    </row>
    <row r="20" spans="1:21" ht="26.25" customHeight="1" x14ac:dyDescent="0.25">
      <c r="A20" s="60">
        <v>6</v>
      </c>
      <c r="B20" s="60"/>
      <c r="C20" s="76"/>
      <c r="D20" s="4"/>
      <c r="E20" s="4"/>
      <c r="F20" s="117"/>
      <c r="G20" s="120"/>
      <c r="H20" s="155"/>
      <c r="I20" s="156"/>
      <c r="J20" s="121"/>
      <c r="K20" s="157"/>
      <c r="L20" s="158"/>
      <c r="M20" s="120"/>
      <c r="N20" s="117"/>
      <c r="O20" s="120"/>
      <c r="P20" s="122"/>
      <c r="Q20" s="159"/>
      <c r="R20" s="123"/>
      <c r="S20" s="160"/>
      <c r="T20" s="101"/>
      <c r="U20" s="101"/>
    </row>
    <row r="21" spans="1:21" ht="26.25" customHeight="1" x14ac:dyDescent="0.25">
      <c r="A21" s="60">
        <v>7</v>
      </c>
      <c r="B21" s="60"/>
      <c r="C21" s="76"/>
      <c r="D21" s="4"/>
      <c r="E21" s="4"/>
      <c r="F21" s="117"/>
      <c r="G21" s="120"/>
      <c r="H21" s="155"/>
      <c r="I21" s="156"/>
      <c r="J21" s="121"/>
      <c r="K21" s="157"/>
      <c r="L21" s="158"/>
      <c r="M21" s="120"/>
      <c r="N21" s="117"/>
      <c r="O21" s="120"/>
      <c r="P21" s="122"/>
      <c r="Q21" s="159"/>
      <c r="R21" s="123"/>
      <c r="S21" s="160"/>
      <c r="T21" s="101"/>
      <c r="U21" s="101"/>
    </row>
    <row r="22" spans="1:21" ht="26.25" customHeight="1" x14ac:dyDescent="0.25">
      <c r="A22" s="60">
        <v>8</v>
      </c>
      <c r="B22" s="60"/>
      <c r="C22" s="76"/>
      <c r="D22" s="4"/>
      <c r="E22" s="4"/>
      <c r="F22" s="117"/>
      <c r="G22" s="120"/>
      <c r="H22" s="155"/>
      <c r="I22" s="156"/>
      <c r="J22" s="121"/>
      <c r="K22" s="157"/>
      <c r="L22" s="158"/>
      <c r="M22" s="120"/>
      <c r="N22" s="117"/>
      <c r="O22" s="120"/>
      <c r="P22" s="122"/>
      <c r="Q22" s="159"/>
      <c r="R22" s="123"/>
      <c r="S22" s="160"/>
      <c r="T22" s="101"/>
      <c r="U22" s="101"/>
    </row>
    <row r="23" spans="1:21" ht="26.25" customHeight="1" x14ac:dyDescent="0.25">
      <c r="A23" s="60">
        <v>9</v>
      </c>
      <c r="B23" s="60"/>
      <c r="C23" s="76"/>
      <c r="D23" s="4"/>
      <c r="E23" s="4"/>
      <c r="F23" s="117"/>
      <c r="G23" s="120"/>
      <c r="H23" s="155"/>
      <c r="I23" s="156"/>
      <c r="J23" s="121"/>
      <c r="K23" s="157"/>
      <c r="L23" s="158"/>
      <c r="M23" s="120"/>
      <c r="N23" s="117"/>
      <c r="O23" s="120"/>
      <c r="P23" s="122"/>
      <c r="Q23" s="159"/>
      <c r="R23" s="123"/>
      <c r="S23" s="160"/>
      <c r="T23" s="101"/>
      <c r="U23" s="101"/>
    </row>
    <row r="24" spans="1:21" ht="26.25" customHeight="1" x14ac:dyDescent="0.25">
      <c r="A24" s="60">
        <v>10</v>
      </c>
      <c r="B24" s="60"/>
      <c r="C24" s="76"/>
      <c r="D24" s="4"/>
      <c r="E24" s="4"/>
      <c r="F24" s="117"/>
      <c r="G24" s="120"/>
      <c r="H24" s="155"/>
      <c r="I24" s="156"/>
      <c r="J24" s="121"/>
      <c r="K24" s="157"/>
      <c r="L24" s="158"/>
      <c r="M24" s="120"/>
      <c r="N24" s="117"/>
      <c r="O24" s="120"/>
      <c r="P24" s="122"/>
      <c r="Q24" s="159"/>
      <c r="R24" s="123"/>
      <c r="S24" s="160"/>
      <c r="T24" s="101"/>
      <c r="U24" s="101"/>
    </row>
    <row r="25" spans="1:21" ht="26.25" customHeight="1" x14ac:dyDescent="0.25">
      <c r="A25" s="60">
        <v>11</v>
      </c>
      <c r="B25" s="60"/>
      <c r="C25" s="76"/>
      <c r="D25" s="4"/>
      <c r="E25" s="4"/>
      <c r="F25" s="117"/>
      <c r="G25" s="120"/>
      <c r="H25" s="155"/>
      <c r="I25" s="156"/>
      <c r="J25" s="121"/>
      <c r="K25" s="157"/>
      <c r="L25" s="158"/>
      <c r="M25" s="120"/>
      <c r="N25" s="117"/>
      <c r="O25" s="120"/>
      <c r="P25" s="122"/>
      <c r="Q25" s="159"/>
      <c r="R25" s="123"/>
      <c r="S25" s="160"/>
      <c r="T25" s="101"/>
      <c r="U25" s="101"/>
    </row>
    <row r="26" spans="1:21" ht="26.25" customHeight="1" x14ac:dyDescent="0.25">
      <c r="A26" s="60">
        <v>12</v>
      </c>
      <c r="B26" s="60"/>
      <c r="C26" s="76"/>
      <c r="D26" s="4"/>
      <c r="E26" s="4"/>
      <c r="F26" s="117"/>
      <c r="G26" s="120"/>
      <c r="H26" s="155"/>
      <c r="I26" s="156"/>
      <c r="J26" s="121"/>
      <c r="K26" s="157"/>
      <c r="L26" s="158"/>
      <c r="M26" s="120"/>
      <c r="N26" s="117"/>
      <c r="O26" s="120"/>
      <c r="P26" s="122"/>
      <c r="Q26" s="159"/>
      <c r="R26" s="123"/>
      <c r="S26" s="160"/>
      <c r="T26" s="101"/>
      <c r="U26" s="101"/>
    </row>
    <row r="27" spans="1:21" ht="26.25" customHeight="1" x14ac:dyDescent="0.25">
      <c r="A27" s="60">
        <v>13</v>
      </c>
      <c r="B27" s="60"/>
      <c r="C27" s="76"/>
      <c r="D27" s="4"/>
      <c r="E27" s="4"/>
      <c r="F27" s="117"/>
      <c r="G27" s="120"/>
      <c r="H27" s="155"/>
      <c r="I27" s="156"/>
      <c r="J27" s="121"/>
      <c r="K27" s="157"/>
      <c r="L27" s="158"/>
      <c r="M27" s="120"/>
      <c r="N27" s="117"/>
      <c r="O27" s="120"/>
      <c r="P27" s="122"/>
      <c r="Q27" s="159"/>
      <c r="R27" s="123"/>
      <c r="S27" s="160"/>
      <c r="T27" s="101"/>
      <c r="U27" s="101"/>
    </row>
    <row r="28" spans="1:21" ht="26.25" customHeight="1" x14ac:dyDescent="0.25">
      <c r="A28" s="60">
        <v>14</v>
      </c>
      <c r="B28" s="60"/>
      <c r="C28" s="76"/>
      <c r="D28" s="4"/>
      <c r="E28" s="4"/>
      <c r="F28" s="117"/>
      <c r="G28" s="120"/>
      <c r="H28" s="155"/>
      <c r="I28" s="156"/>
      <c r="J28" s="121"/>
      <c r="K28" s="157"/>
      <c r="L28" s="158"/>
      <c r="M28" s="120"/>
      <c r="N28" s="117"/>
      <c r="O28" s="120"/>
      <c r="P28" s="122"/>
      <c r="Q28" s="159"/>
      <c r="R28" s="123"/>
      <c r="S28" s="160"/>
      <c r="T28" s="101"/>
      <c r="U28" s="101"/>
    </row>
    <row r="29" spans="1:21" ht="26.25" customHeight="1" x14ac:dyDescent="0.25">
      <c r="A29" s="60">
        <v>15</v>
      </c>
      <c r="B29" s="60"/>
      <c r="C29" s="76"/>
      <c r="D29" s="4"/>
      <c r="E29" s="4"/>
      <c r="F29" s="117"/>
      <c r="G29" s="120"/>
      <c r="H29" s="155"/>
      <c r="I29" s="156"/>
      <c r="J29" s="121"/>
      <c r="K29" s="157"/>
      <c r="L29" s="158"/>
      <c r="M29" s="120"/>
      <c r="N29" s="117"/>
      <c r="O29" s="120"/>
      <c r="P29" s="122"/>
      <c r="Q29" s="159"/>
      <c r="R29" s="123"/>
      <c r="S29" s="160"/>
      <c r="T29" s="101"/>
      <c r="U29" s="101"/>
    </row>
    <row r="30" spans="1:21" ht="26.25" customHeight="1" x14ac:dyDescent="0.25">
      <c r="A30" s="60">
        <v>16</v>
      </c>
      <c r="B30" s="60"/>
      <c r="C30" s="76"/>
      <c r="D30" s="4"/>
      <c r="E30" s="4"/>
      <c r="F30" s="117"/>
      <c r="G30" s="120"/>
      <c r="H30" s="155"/>
      <c r="I30" s="156"/>
      <c r="J30" s="121"/>
      <c r="K30" s="157"/>
      <c r="L30" s="158"/>
      <c r="M30" s="120"/>
      <c r="N30" s="117"/>
      <c r="O30" s="120"/>
      <c r="P30" s="122"/>
      <c r="Q30" s="159"/>
      <c r="R30" s="123"/>
      <c r="S30" s="160"/>
      <c r="T30" s="101"/>
      <c r="U30" s="101"/>
    </row>
    <row r="31" spans="1:21" ht="26.25" customHeight="1" x14ac:dyDescent="0.25">
      <c r="A31" s="60">
        <v>17</v>
      </c>
      <c r="B31" s="60"/>
      <c r="C31" s="76"/>
      <c r="D31" s="4"/>
      <c r="E31" s="4"/>
      <c r="F31" s="117"/>
      <c r="G31" s="120"/>
      <c r="H31" s="155"/>
      <c r="I31" s="156"/>
      <c r="J31" s="121"/>
      <c r="K31" s="157"/>
      <c r="L31" s="158"/>
      <c r="M31" s="120"/>
      <c r="N31" s="117"/>
      <c r="O31" s="120"/>
      <c r="P31" s="122"/>
      <c r="Q31" s="159"/>
      <c r="R31" s="123"/>
      <c r="S31" s="160"/>
      <c r="T31" s="101"/>
      <c r="U31" s="101"/>
    </row>
    <row r="32" spans="1:21" ht="26.25" customHeight="1" x14ac:dyDescent="0.25">
      <c r="A32" s="60">
        <v>18</v>
      </c>
      <c r="B32" s="60"/>
      <c r="C32" s="76"/>
      <c r="D32" s="4"/>
      <c r="E32" s="4"/>
      <c r="F32" s="117"/>
      <c r="G32" s="120"/>
      <c r="H32" s="155"/>
      <c r="I32" s="156"/>
      <c r="J32" s="121"/>
      <c r="K32" s="157"/>
      <c r="L32" s="158"/>
      <c r="M32" s="120"/>
      <c r="N32" s="117"/>
      <c r="O32" s="120"/>
      <c r="P32" s="122"/>
      <c r="Q32" s="159"/>
      <c r="R32" s="123"/>
      <c r="S32" s="160"/>
      <c r="T32" s="101"/>
      <c r="U32" s="101"/>
    </row>
    <row r="33" spans="1:21" ht="26.25" customHeight="1" x14ac:dyDescent="0.25">
      <c r="A33" s="60">
        <v>19</v>
      </c>
      <c r="B33" s="60"/>
      <c r="C33" s="76"/>
      <c r="D33" s="4"/>
      <c r="E33" s="4"/>
      <c r="F33" s="117"/>
      <c r="G33" s="120"/>
      <c r="H33" s="155"/>
      <c r="I33" s="156"/>
      <c r="J33" s="121"/>
      <c r="K33" s="157"/>
      <c r="L33" s="158"/>
      <c r="M33" s="120"/>
      <c r="N33" s="117"/>
      <c r="O33" s="120"/>
      <c r="P33" s="122"/>
      <c r="Q33" s="159"/>
      <c r="R33" s="123"/>
      <c r="S33" s="160"/>
      <c r="T33" s="101"/>
      <c r="U33" s="101"/>
    </row>
    <row r="34" spans="1:21" ht="26.25" customHeight="1" x14ac:dyDescent="0.25">
      <c r="A34" s="60">
        <v>20</v>
      </c>
      <c r="B34" s="60"/>
      <c r="C34" s="76"/>
      <c r="D34" s="4"/>
      <c r="E34" s="4"/>
      <c r="F34" s="117"/>
      <c r="G34" s="120"/>
      <c r="H34" s="155"/>
      <c r="I34" s="156"/>
      <c r="J34" s="121"/>
      <c r="K34" s="157"/>
      <c r="L34" s="158"/>
      <c r="M34" s="120"/>
      <c r="N34" s="117"/>
      <c r="O34" s="120"/>
      <c r="P34" s="122"/>
      <c r="Q34" s="159"/>
      <c r="R34" s="123"/>
      <c r="S34" s="160"/>
      <c r="T34" s="101"/>
      <c r="U34" s="101"/>
    </row>
    <row r="35" spans="1:21" ht="26.25" customHeight="1" x14ac:dyDescent="0.25">
      <c r="A35" s="265" t="s">
        <v>95</v>
      </c>
      <c r="B35" s="265"/>
      <c r="C35" s="265"/>
      <c r="D35" s="266"/>
      <c r="E35" s="8"/>
      <c r="F35" s="110"/>
      <c r="G35" s="110"/>
      <c r="H35" s="124"/>
      <c r="I35" s="161"/>
      <c r="J35" s="124"/>
      <c r="K35" s="124"/>
      <c r="L35" s="162"/>
      <c r="M35" s="110"/>
      <c r="N35" s="110"/>
      <c r="O35" s="124"/>
      <c r="P35" s="126"/>
      <c r="Q35" s="126"/>
      <c r="R35" s="127"/>
      <c r="S35" s="127"/>
      <c r="T35" s="101"/>
      <c r="U35" s="101"/>
    </row>
    <row r="36" spans="1:21" x14ac:dyDescent="0.25">
      <c r="I36" s="21"/>
      <c r="L36" s="22"/>
    </row>
    <row r="37" spans="1:21" ht="33" customHeight="1" x14ac:dyDescent="0.25">
      <c r="L37" s="61" t="s">
        <v>97</v>
      </c>
      <c r="N37" s="23" t="s">
        <v>26</v>
      </c>
      <c r="P37" s="245" t="s">
        <v>27</v>
      </c>
      <c r="Q37" s="246"/>
      <c r="R37" s="247"/>
      <c r="S37" s="247"/>
    </row>
    <row r="38" spans="1:21" ht="20.25" customHeight="1" x14ac:dyDescent="0.25">
      <c r="I38" s="24"/>
      <c r="P38" s="248" t="s">
        <v>103</v>
      </c>
      <c r="Q38" s="248"/>
      <c r="R38" s="248"/>
      <c r="S38" s="248"/>
    </row>
    <row r="39" spans="1:21" ht="26.25" customHeight="1" x14ac:dyDescent="0.25">
      <c r="A39" s="2" t="s">
        <v>15</v>
      </c>
      <c r="B39" s="2"/>
      <c r="C39" s="2"/>
      <c r="H39" s="253" t="s">
        <v>119</v>
      </c>
      <c r="I39" s="82"/>
      <c r="J39" s="83" t="s">
        <v>18</v>
      </c>
      <c r="K39" s="243">
        <f>$K$1</f>
        <v>0</v>
      </c>
      <c r="L39" s="243"/>
      <c r="M39" s="243"/>
      <c r="N39" s="243"/>
      <c r="O39" s="243"/>
      <c r="P39" s="82"/>
      <c r="Q39" s="83" t="s">
        <v>21</v>
      </c>
      <c r="R39" s="243"/>
      <c r="S39" s="243"/>
    </row>
    <row r="40" spans="1:21" ht="18.75" x14ac:dyDescent="0.25">
      <c r="A40" s="2" t="s">
        <v>16</v>
      </c>
      <c r="B40" s="2"/>
      <c r="C40" s="2"/>
      <c r="H40" s="253"/>
      <c r="I40" s="82"/>
      <c r="J40" s="96" t="s">
        <v>132</v>
      </c>
      <c r="K40" s="243">
        <f>$K$2</f>
        <v>0</v>
      </c>
      <c r="L40" s="243"/>
      <c r="M40" s="243"/>
      <c r="N40" s="243"/>
      <c r="O40" s="243"/>
      <c r="P40" s="254" t="s">
        <v>162</v>
      </c>
      <c r="Q40" s="255"/>
      <c r="R40" s="255"/>
      <c r="S40" s="256"/>
    </row>
    <row r="41" spans="1:21" ht="33" customHeight="1" x14ac:dyDescent="0.25">
      <c r="A41" s="2" t="s">
        <v>17</v>
      </c>
      <c r="B41" s="2"/>
      <c r="C41" s="2"/>
      <c r="H41" s="253"/>
      <c r="I41" s="82"/>
      <c r="J41" s="83" t="s">
        <v>134</v>
      </c>
      <c r="K41" s="258" t="b">
        <f>K40=$K$3</f>
        <v>1</v>
      </c>
      <c r="L41" s="259"/>
      <c r="M41" s="260"/>
      <c r="N41" s="97" t="s">
        <v>133</v>
      </c>
      <c r="O41" s="98">
        <f>$O$3</f>
        <v>0</v>
      </c>
      <c r="P41" s="242" t="s">
        <v>163</v>
      </c>
      <c r="Q41" s="242"/>
      <c r="R41" s="242"/>
      <c r="S41" s="242"/>
    </row>
    <row r="42" spans="1:21" ht="19.5" customHeight="1" x14ac:dyDescent="0.25">
      <c r="H42" s="253"/>
      <c r="I42" s="82"/>
      <c r="J42" s="83" t="s">
        <v>19</v>
      </c>
      <c r="K42" s="243">
        <f>$K$4</f>
        <v>0</v>
      </c>
      <c r="L42" s="243"/>
      <c r="M42" s="243"/>
      <c r="N42" s="243"/>
      <c r="O42" s="243"/>
      <c r="P42" s="82"/>
      <c r="Q42" s="83" t="s">
        <v>22</v>
      </c>
      <c r="R42" s="243">
        <f>$R$4</f>
        <v>0</v>
      </c>
      <c r="S42" s="243"/>
    </row>
    <row r="43" spans="1:21" ht="21" customHeight="1" x14ac:dyDescent="0.25">
      <c r="H43" s="253"/>
      <c r="I43" s="82"/>
      <c r="J43" s="83" t="s">
        <v>131</v>
      </c>
      <c r="K43" s="243">
        <f>$K$5</f>
        <v>0</v>
      </c>
      <c r="L43" s="243"/>
      <c r="M43" s="243"/>
      <c r="N43" s="243"/>
      <c r="O43" s="243"/>
      <c r="P43" s="257" t="s">
        <v>165</v>
      </c>
      <c r="Q43" s="257"/>
      <c r="R43" s="243">
        <f>$R$5</f>
        <v>0</v>
      </c>
      <c r="S43" s="243"/>
    </row>
    <row r="45" spans="1:21" ht="18.75" x14ac:dyDescent="0.25">
      <c r="A45" s="249" t="s">
        <v>264</v>
      </c>
      <c r="B45" s="249"/>
      <c r="C45" s="249"/>
      <c r="D45" s="249"/>
      <c r="E45" s="249"/>
      <c r="F45" s="249"/>
      <c r="G45" s="249"/>
      <c r="H45" s="249"/>
      <c r="I45" s="249"/>
      <c r="J45" s="249"/>
      <c r="K45" s="249"/>
      <c r="L45" s="249"/>
      <c r="M45" s="249"/>
      <c r="N45" s="249"/>
      <c r="O45" s="249"/>
      <c r="P45" s="249"/>
      <c r="Q45" s="249"/>
      <c r="R45" s="249"/>
      <c r="S45" s="249"/>
    </row>
    <row r="46" spans="1:21" ht="18.75" x14ac:dyDescent="0.25">
      <c r="A46" s="249" t="s">
        <v>265</v>
      </c>
      <c r="B46" s="249"/>
      <c r="C46" s="249"/>
      <c r="D46" s="249"/>
      <c r="E46" s="249"/>
      <c r="F46" s="249"/>
      <c r="G46" s="249"/>
      <c r="H46" s="249"/>
      <c r="I46" s="249"/>
      <c r="J46" s="249"/>
      <c r="K46" s="249"/>
      <c r="L46" s="249"/>
      <c r="M46" s="249"/>
      <c r="N46" s="249"/>
      <c r="O46" s="249"/>
      <c r="P46" s="249"/>
      <c r="Q46" s="249"/>
      <c r="R46" s="249"/>
      <c r="S46" s="249"/>
    </row>
    <row r="47" spans="1:21" ht="15.75" x14ac:dyDescent="0.25">
      <c r="A47" s="270"/>
      <c r="B47" s="270"/>
      <c r="C47" s="270"/>
      <c r="D47" s="270"/>
      <c r="E47" s="270"/>
      <c r="F47" s="270"/>
      <c r="G47" s="270"/>
      <c r="H47" s="270"/>
      <c r="I47" s="81"/>
      <c r="J47" s="81"/>
      <c r="K47" s="81"/>
      <c r="L47" s="81"/>
      <c r="M47" s="81"/>
      <c r="N47" s="81"/>
      <c r="O47" s="81"/>
      <c r="P47" s="81"/>
      <c r="Q47" s="81"/>
      <c r="R47" s="81"/>
      <c r="S47" s="81"/>
    </row>
    <row r="48" spans="1:21" ht="36" x14ac:dyDescent="0.25">
      <c r="A48" s="1"/>
      <c r="B48" s="1"/>
      <c r="C48" s="1"/>
      <c r="D48" s="1"/>
      <c r="E48" s="1"/>
      <c r="F48" s="1"/>
      <c r="G48" s="1"/>
      <c r="H48" s="1"/>
      <c r="I48" s="1"/>
      <c r="J48" s="93" t="s">
        <v>129</v>
      </c>
      <c r="K48" s="250" t="s">
        <v>130</v>
      </c>
      <c r="L48" s="250"/>
      <c r="M48" s="1"/>
      <c r="N48" s="1"/>
      <c r="O48" s="1"/>
      <c r="P48" s="93" t="s">
        <v>129</v>
      </c>
      <c r="Q48" s="94" t="s">
        <v>130</v>
      </c>
      <c r="R48" s="93" t="s">
        <v>129</v>
      </c>
      <c r="S48" s="94" t="s">
        <v>130</v>
      </c>
      <c r="T48" s="37"/>
      <c r="U48" s="37"/>
    </row>
    <row r="49" spans="1:21" ht="18.75" x14ac:dyDescent="0.25">
      <c r="A49" s="110" t="s">
        <v>4</v>
      </c>
      <c r="B49" s="110" t="s">
        <v>5</v>
      </c>
      <c r="C49" s="110" t="s">
        <v>6</v>
      </c>
      <c r="D49" s="110" t="s">
        <v>7</v>
      </c>
      <c r="E49" s="110" t="s">
        <v>8</v>
      </c>
      <c r="F49" s="110" t="s">
        <v>9</v>
      </c>
      <c r="G49" s="110" t="s">
        <v>10</v>
      </c>
      <c r="H49" s="110" t="s">
        <v>11</v>
      </c>
      <c r="I49" s="110" t="s">
        <v>12</v>
      </c>
      <c r="J49" s="113" t="s">
        <v>13</v>
      </c>
      <c r="K49" s="152" t="s">
        <v>14</v>
      </c>
      <c r="L49" s="152" t="s">
        <v>24</v>
      </c>
      <c r="M49" s="110" t="s">
        <v>25</v>
      </c>
      <c r="N49" s="110" t="s">
        <v>110</v>
      </c>
      <c r="O49" s="110" t="s">
        <v>111</v>
      </c>
      <c r="P49" s="113" t="s">
        <v>112</v>
      </c>
      <c r="Q49" s="152" t="s">
        <v>113</v>
      </c>
      <c r="R49" s="113" t="s">
        <v>114</v>
      </c>
      <c r="S49" s="152" t="s">
        <v>115</v>
      </c>
      <c r="T49" s="102" t="s">
        <v>116</v>
      </c>
      <c r="U49" s="102" t="s">
        <v>181</v>
      </c>
    </row>
    <row r="50" spans="1:21" ht="127.5" customHeight="1" x14ac:dyDescent="0.25">
      <c r="A50" s="111" t="s">
        <v>0</v>
      </c>
      <c r="B50" s="153" t="s">
        <v>238</v>
      </c>
      <c r="C50" s="237" t="s">
        <v>263</v>
      </c>
      <c r="D50" s="111" t="s">
        <v>1</v>
      </c>
      <c r="E50" s="111" t="s">
        <v>2</v>
      </c>
      <c r="F50" s="111" t="s">
        <v>233</v>
      </c>
      <c r="G50" s="111" t="s">
        <v>3</v>
      </c>
      <c r="H50" s="111" t="s">
        <v>23</v>
      </c>
      <c r="I50" s="111" t="s">
        <v>234</v>
      </c>
      <c r="J50" s="115" t="s">
        <v>267</v>
      </c>
      <c r="K50" s="154" t="s">
        <v>276</v>
      </c>
      <c r="L50" s="154" t="s">
        <v>235</v>
      </c>
      <c r="M50" s="111" t="s">
        <v>138</v>
      </c>
      <c r="N50" s="111" t="s">
        <v>136</v>
      </c>
      <c r="O50" s="111" t="s">
        <v>166</v>
      </c>
      <c r="P50" s="115" t="s">
        <v>184</v>
      </c>
      <c r="Q50" s="154" t="s">
        <v>185</v>
      </c>
      <c r="R50" s="268" t="s">
        <v>94</v>
      </c>
      <c r="S50" s="269"/>
      <c r="T50" s="103" t="s">
        <v>236</v>
      </c>
      <c r="U50" s="103" t="s">
        <v>237</v>
      </c>
    </row>
    <row r="51" spans="1:21" ht="26.25" customHeight="1" x14ac:dyDescent="0.25">
      <c r="A51" s="117">
        <v>21</v>
      </c>
      <c r="B51" s="117"/>
      <c r="C51" s="118"/>
      <c r="D51" s="119"/>
      <c r="E51" s="119"/>
      <c r="F51" s="117"/>
      <c r="G51" s="120"/>
      <c r="H51" s="155"/>
      <c r="I51" s="156"/>
      <c r="J51" s="121"/>
      <c r="K51" s="157"/>
      <c r="L51" s="158"/>
      <c r="M51" s="120"/>
      <c r="N51" s="117"/>
      <c r="O51" s="120"/>
      <c r="P51" s="122"/>
      <c r="Q51" s="159"/>
      <c r="R51" s="123"/>
      <c r="S51" s="160"/>
      <c r="T51" s="101"/>
      <c r="U51" s="101"/>
    </row>
    <row r="52" spans="1:21" ht="26.25" customHeight="1" x14ac:dyDescent="0.25">
      <c r="A52" s="117">
        <v>22</v>
      </c>
      <c r="B52" s="117"/>
      <c r="C52" s="118"/>
      <c r="D52" s="119"/>
      <c r="E52" s="119"/>
      <c r="F52" s="117"/>
      <c r="G52" s="120"/>
      <c r="H52" s="155"/>
      <c r="I52" s="156"/>
      <c r="J52" s="121"/>
      <c r="K52" s="157"/>
      <c r="L52" s="158"/>
      <c r="M52" s="120"/>
      <c r="N52" s="117"/>
      <c r="O52" s="120"/>
      <c r="P52" s="122"/>
      <c r="Q52" s="159"/>
      <c r="R52" s="123"/>
      <c r="S52" s="160"/>
      <c r="T52" s="101"/>
      <c r="U52" s="101"/>
    </row>
    <row r="53" spans="1:21" ht="26.25" customHeight="1" x14ac:dyDescent="0.25">
      <c r="A53" s="117">
        <v>23</v>
      </c>
      <c r="B53" s="117"/>
      <c r="C53" s="118"/>
      <c r="D53" s="120"/>
      <c r="E53" s="120"/>
      <c r="F53" s="117"/>
      <c r="G53" s="120"/>
      <c r="H53" s="155"/>
      <c r="I53" s="156"/>
      <c r="J53" s="121"/>
      <c r="K53" s="157"/>
      <c r="L53" s="158"/>
      <c r="M53" s="120"/>
      <c r="N53" s="117"/>
      <c r="O53" s="120"/>
      <c r="P53" s="122"/>
      <c r="Q53" s="159"/>
      <c r="R53" s="123"/>
      <c r="S53" s="160"/>
      <c r="T53" s="101"/>
      <c r="U53" s="101"/>
    </row>
    <row r="54" spans="1:21" ht="26.25" customHeight="1" x14ac:dyDescent="0.25">
      <c r="A54" s="117">
        <v>24</v>
      </c>
      <c r="B54" s="117"/>
      <c r="C54" s="118"/>
      <c r="D54" s="120"/>
      <c r="E54" s="120"/>
      <c r="F54" s="117"/>
      <c r="G54" s="120"/>
      <c r="H54" s="155"/>
      <c r="I54" s="156"/>
      <c r="J54" s="121"/>
      <c r="K54" s="157"/>
      <c r="L54" s="158"/>
      <c r="M54" s="120"/>
      <c r="N54" s="117"/>
      <c r="O54" s="120"/>
      <c r="P54" s="122"/>
      <c r="Q54" s="159"/>
      <c r="R54" s="123"/>
      <c r="S54" s="160"/>
      <c r="T54" s="101"/>
      <c r="U54" s="101"/>
    </row>
    <row r="55" spans="1:21" ht="26.25" customHeight="1" x14ac:dyDescent="0.25">
      <c r="A55" s="117">
        <v>25</v>
      </c>
      <c r="B55" s="117"/>
      <c r="C55" s="118"/>
      <c r="D55" s="120"/>
      <c r="E55" s="120"/>
      <c r="F55" s="117"/>
      <c r="G55" s="120"/>
      <c r="H55" s="155"/>
      <c r="I55" s="156"/>
      <c r="J55" s="121"/>
      <c r="K55" s="157"/>
      <c r="L55" s="158"/>
      <c r="M55" s="120"/>
      <c r="N55" s="117"/>
      <c r="O55" s="120"/>
      <c r="P55" s="122"/>
      <c r="Q55" s="159"/>
      <c r="R55" s="123"/>
      <c r="S55" s="160"/>
      <c r="T55" s="101"/>
      <c r="U55" s="101"/>
    </row>
    <row r="56" spans="1:21" ht="26.25" customHeight="1" x14ac:dyDescent="0.25">
      <c r="A56" s="117">
        <v>26</v>
      </c>
      <c r="B56" s="117"/>
      <c r="C56" s="118"/>
      <c r="D56" s="120"/>
      <c r="E56" s="120"/>
      <c r="F56" s="117"/>
      <c r="G56" s="120"/>
      <c r="H56" s="155"/>
      <c r="I56" s="156"/>
      <c r="J56" s="121"/>
      <c r="K56" s="157"/>
      <c r="L56" s="158"/>
      <c r="M56" s="120"/>
      <c r="N56" s="117"/>
      <c r="O56" s="120"/>
      <c r="P56" s="122"/>
      <c r="Q56" s="159"/>
      <c r="R56" s="123"/>
      <c r="S56" s="160"/>
      <c r="T56" s="101"/>
      <c r="U56" s="101"/>
    </row>
    <row r="57" spans="1:21" ht="26.25" customHeight="1" x14ac:dyDescent="0.25">
      <c r="A57" s="117">
        <v>27</v>
      </c>
      <c r="B57" s="117"/>
      <c r="C57" s="118"/>
      <c r="D57" s="120"/>
      <c r="E57" s="120"/>
      <c r="F57" s="117"/>
      <c r="G57" s="120"/>
      <c r="H57" s="155"/>
      <c r="I57" s="156"/>
      <c r="J57" s="121"/>
      <c r="K57" s="157"/>
      <c r="L57" s="158"/>
      <c r="M57" s="120"/>
      <c r="N57" s="117"/>
      <c r="O57" s="120"/>
      <c r="P57" s="122"/>
      <c r="Q57" s="159"/>
      <c r="R57" s="123"/>
      <c r="S57" s="160"/>
      <c r="T57" s="101"/>
      <c r="U57" s="101"/>
    </row>
    <row r="58" spans="1:21" ht="26.25" customHeight="1" x14ac:dyDescent="0.25">
      <c r="A58" s="117">
        <v>28</v>
      </c>
      <c r="B58" s="117"/>
      <c r="C58" s="118"/>
      <c r="D58" s="120"/>
      <c r="E58" s="120"/>
      <c r="F58" s="117"/>
      <c r="G58" s="120"/>
      <c r="H58" s="155"/>
      <c r="I58" s="156"/>
      <c r="J58" s="121"/>
      <c r="K58" s="157"/>
      <c r="L58" s="158"/>
      <c r="M58" s="120"/>
      <c r="N58" s="117"/>
      <c r="O58" s="120"/>
      <c r="P58" s="122"/>
      <c r="Q58" s="159"/>
      <c r="R58" s="123"/>
      <c r="S58" s="160"/>
      <c r="T58" s="101"/>
      <c r="U58" s="101"/>
    </row>
    <row r="59" spans="1:21" ht="26.25" customHeight="1" x14ac:dyDescent="0.25">
      <c r="A59" s="117">
        <v>29</v>
      </c>
      <c r="B59" s="117"/>
      <c r="C59" s="118"/>
      <c r="D59" s="120"/>
      <c r="E59" s="120"/>
      <c r="F59" s="117"/>
      <c r="G59" s="120"/>
      <c r="H59" s="155"/>
      <c r="I59" s="156"/>
      <c r="J59" s="121"/>
      <c r="K59" s="157"/>
      <c r="L59" s="158"/>
      <c r="M59" s="120"/>
      <c r="N59" s="117"/>
      <c r="O59" s="120"/>
      <c r="P59" s="122"/>
      <c r="Q59" s="159"/>
      <c r="R59" s="123"/>
      <c r="S59" s="160"/>
      <c r="T59" s="101"/>
      <c r="U59" s="101"/>
    </row>
    <row r="60" spans="1:21" ht="26.25" customHeight="1" x14ac:dyDescent="0.25">
      <c r="A60" s="117">
        <v>30</v>
      </c>
      <c r="B60" s="117"/>
      <c r="C60" s="118"/>
      <c r="D60" s="120"/>
      <c r="E60" s="120"/>
      <c r="F60" s="117"/>
      <c r="G60" s="120"/>
      <c r="H60" s="155"/>
      <c r="I60" s="156"/>
      <c r="J60" s="121"/>
      <c r="K60" s="157"/>
      <c r="L60" s="158"/>
      <c r="M60" s="120"/>
      <c r="N60" s="117"/>
      <c r="O60" s="120"/>
      <c r="P60" s="122"/>
      <c r="Q60" s="159"/>
      <c r="R60" s="123"/>
      <c r="S60" s="160"/>
      <c r="T60" s="101"/>
      <c r="U60" s="101"/>
    </row>
    <row r="61" spans="1:21" ht="26.25" customHeight="1" x14ac:dyDescent="0.25">
      <c r="A61" s="117">
        <v>31</v>
      </c>
      <c r="B61" s="117"/>
      <c r="C61" s="118"/>
      <c r="D61" s="120"/>
      <c r="E61" s="120"/>
      <c r="F61" s="117"/>
      <c r="G61" s="120"/>
      <c r="H61" s="155"/>
      <c r="I61" s="156"/>
      <c r="J61" s="121"/>
      <c r="K61" s="157"/>
      <c r="L61" s="158"/>
      <c r="M61" s="120"/>
      <c r="N61" s="117"/>
      <c r="O61" s="120"/>
      <c r="P61" s="122"/>
      <c r="Q61" s="159"/>
      <c r="R61" s="123"/>
      <c r="S61" s="160"/>
      <c r="T61" s="101"/>
      <c r="U61" s="101"/>
    </row>
    <row r="62" spans="1:21" ht="26.25" customHeight="1" x14ac:dyDescent="0.25">
      <c r="A62" s="117">
        <v>32</v>
      </c>
      <c r="B62" s="117"/>
      <c r="C62" s="118"/>
      <c r="D62" s="120"/>
      <c r="E62" s="120"/>
      <c r="F62" s="117"/>
      <c r="G62" s="120"/>
      <c r="H62" s="155"/>
      <c r="I62" s="156"/>
      <c r="J62" s="121"/>
      <c r="K62" s="157"/>
      <c r="L62" s="158"/>
      <c r="M62" s="120"/>
      <c r="N62" s="117"/>
      <c r="O62" s="120"/>
      <c r="P62" s="122"/>
      <c r="Q62" s="159"/>
      <c r="R62" s="123"/>
      <c r="S62" s="160"/>
      <c r="T62" s="101"/>
      <c r="U62" s="101"/>
    </row>
    <row r="63" spans="1:21" ht="26.25" customHeight="1" x14ac:dyDescent="0.25">
      <c r="A63" s="117">
        <v>33</v>
      </c>
      <c r="B63" s="117"/>
      <c r="C63" s="118"/>
      <c r="D63" s="120"/>
      <c r="E63" s="120"/>
      <c r="F63" s="117"/>
      <c r="G63" s="120"/>
      <c r="H63" s="155"/>
      <c r="I63" s="156"/>
      <c r="J63" s="121"/>
      <c r="K63" s="157"/>
      <c r="L63" s="158"/>
      <c r="M63" s="120"/>
      <c r="N63" s="117"/>
      <c r="O63" s="120"/>
      <c r="P63" s="122"/>
      <c r="Q63" s="159"/>
      <c r="R63" s="123"/>
      <c r="S63" s="160"/>
      <c r="T63" s="101"/>
      <c r="U63" s="101"/>
    </row>
    <row r="64" spans="1:21" ht="26.25" customHeight="1" x14ac:dyDescent="0.25">
      <c r="A64" s="117">
        <v>34</v>
      </c>
      <c r="B64" s="117"/>
      <c r="C64" s="118"/>
      <c r="D64" s="120"/>
      <c r="E64" s="120"/>
      <c r="F64" s="117"/>
      <c r="G64" s="120"/>
      <c r="H64" s="155"/>
      <c r="I64" s="156"/>
      <c r="J64" s="121"/>
      <c r="K64" s="157"/>
      <c r="L64" s="158"/>
      <c r="M64" s="120"/>
      <c r="N64" s="117"/>
      <c r="O64" s="120"/>
      <c r="P64" s="122"/>
      <c r="Q64" s="159"/>
      <c r="R64" s="123"/>
      <c r="S64" s="160"/>
      <c r="T64" s="101"/>
      <c r="U64" s="101"/>
    </row>
    <row r="65" spans="1:21" ht="26.25" customHeight="1" x14ac:dyDescent="0.25">
      <c r="A65" s="117">
        <v>35</v>
      </c>
      <c r="B65" s="117"/>
      <c r="C65" s="118"/>
      <c r="D65" s="120"/>
      <c r="E65" s="120"/>
      <c r="F65" s="117"/>
      <c r="G65" s="120"/>
      <c r="H65" s="155"/>
      <c r="I65" s="156"/>
      <c r="J65" s="121"/>
      <c r="K65" s="157"/>
      <c r="L65" s="158"/>
      <c r="M65" s="120"/>
      <c r="N65" s="117"/>
      <c r="O65" s="120"/>
      <c r="P65" s="122"/>
      <c r="Q65" s="159"/>
      <c r="R65" s="123"/>
      <c r="S65" s="160"/>
      <c r="T65" s="101"/>
      <c r="U65" s="101"/>
    </row>
    <row r="66" spans="1:21" ht="26.25" customHeight="1" x14ac:dyDescent="0.25">
      <c r="A66" s="117">
        <v>36</v>
      </c>
      <c r="B66" s="117"/>
      <c r="C66" s="118"/>
      <c r="D66" s="120"/>
      <c r="E66" s="120"/>
      <c r="F66" s="117"/>
      <c r="G66" s="120"/>
      <c r="H66" s="155"/>
      <c r="I66" s="156"/>
      <c r="J66" s="121"/>
      <c r="K66" s="157"/>
      <c r="L66" s="158"/>
      <c r="M66" s="120"/>
      <c r="N66" s="117"/>
      <c r="O66" s="120"/>
      <c r="P66" s="122"/>
      <c r="Q66" s="159"/>
      <c r="R66" s="123"/>
      <c r="S66" s="160"/>
      <c r="T66" s="101"/>
      <c r="U66" s="101"/>
    </row>
    <row r="67" spans="1:21" ht="26.25" customHeight="1" x14ac:dyDescent="0.25">
      <c r="A67" s="117">
        <v>37</v>
      </c>
      <c r="B67" s="117"/>
      <c r="C67" s="118"/>
      <c r="D67" s="120"/>
      <c r="E67" s="120"/>
      <c r="F67" s="117"/>
      <c r="G67" s="120"/>
      <c r="H67" s="155"/>
      <c r="I67" s="156"/>
      <c r="J67" s="121"/>
      <c r="K67" s="157"/>
      <c r="L67" s="158"/>
      <c r="M67" s="120"/>
      <c r="N67" s="117"/>
      <c r="O67" s="120"/>
      <c r="P67" s="122"/>
      <c r="Q67" s="159"/>
      <c r="R67" s="123"/>
      <c r="S67" s="160"/>
      <c r="T67" s="101"/>
      <c r="U67" s="101"/>
    </row>
    <row r="68" spans="1:21" ht="26.25" customHeight="1" x14ac:dyDescent="0.25">
      <c r="A68" s="117">
        <v>38</v>
      </c>
      <c r="B68" s="117"/>
      <c r="C68" s="118"/>
      <c r="D68" s="120"/>
      <c r="E68" s="120"/>
      <c r="F68" s="117"/>
      <c r="G68" s="120"/>
      <c r="H68" s="155"/>
      <c r="I68" s="156"/>
      <c r="J68" s="121"/>
      <c r="K68" s="157"/>
      <c r="L68" s="158"/>
      <c r="M68" s="120"/>
      <c r="N68" s="117"/>
      <c r="O68" s="120"/>
      <c r="P68" s="122"/>
      <c r="Q68" s="159"/>
      <c r="R68" s="123"/>
      <c r="S68" s="160"/>
      <c r="T68" s="101"/>
      <c r="U68" s="101"/>
    </row>
    <row r="69" spans="1:21" ht="26.25" customHeight="1" x14ac:dyDescent="0.25">
      <c r="A69" s="117">
        <v>39</v>
      </c>
      <c r="B69" s="117"/>
      <c r="C69" s="118"/>
      <c r="D69" s="120"/>
      <c r="E69" s="120"/>
      <c r="F69" s="117"/>
      <c r="G69" s="120"/>
      <c r="H69" s="155"/>
      <c r="I69" s="156"/>
      <c r="J69" s="121"/>
      <c r="K69" s="157"/>
      <c r="L69" s="158"/>
      <c r="M69" s="120"/>
      <c r="N69" s="117"/>
      <c r="O69" s="120"/>
      <c r="P69" s="122"/>
      <c r="Q69" s="159"/>
      <c r="R69" s="123"/>
      <c r="S69" s="160"/>
      <c r="T69" s="101"/>
      <c r="U69" s="101"/>
    </row>
    <row r="70" spans="1:21" ht="26.25" customHeight="1" x14ac:dyDescent="0.25">
      <c r="A70" s="117">
        <v>40</v>
      </c>
      <c r="B70" s="117"/>
      <c r="C70" s="118"/>
      <c r="D70" s="120"/>
      <c r="E70" s="120"/>
      <c r="F70" s="117"/>
      <c r="G70" s="120"/>
      <c r="H70" s="155"/>
      <c r="I70" s="156"/>
      <c r="J70" s="121"/>
      <c r="K70" s="157"/>
      <c r="L70" s="158"/>
      <c r="M70" s="120"/>
      <c r="N70" s="117"/>
      <c r="O70" s="120"/>
      <c r="P70" s="122"/>
      <c r="Q70" s="159"/>
      <c r="R70" s="123"/>
      <c r="S70" s="160"/>
      <c r="T70" s="101"/>
      <c r="U70" s="101"/>
    </row>
    <row r="71" spans="1:21" ht="26.25" customHeight="1" x14ac:dyDescent="0.25">
      <c r="A71" s="117">
        <v>41</v>
      </c>
      <c r="B71" s="117"/>
      <c r="C71" s="118"/>
      <c r="D71" s="120"/>
      <c r="E71" s="120"/>
      <c r="F71" s="117"/>
      <c r="G71" s="120"/>
      <c r="H71" s="155"/>
      <c r="I71" s="156"/>
      <c r="J71" s="121"/>
      <c r="K71" s="157"/>
      <c r="L71" s="158"/>
      <c r="M71" s="120"/>
      <c r="N71" s="117"/>
      <c r="O71" s="120"/>
      <c r="P71" s="122"/>
      <c r="Q71" s="159"/>
      <c r="R71" s="123"/>
      <c r="S71" s="160"/>
      <c r="T71" s="101"/>
      <c r="U71" s="101"/>
    </row>
    <row r="72" spans="1:21" ht="26.25" customHeight="1" x14ac:dyDescent="0.25">
      <c r="A72" s="117">
        <v>42</v>
      </c>
      <c r="B72" s="117"/>
      <c r="C72" s="118"/>
      <c r="D72" s="120"/>
      <c r="E72" s="120"/>
      <c r="F72" s="117"/>
      <c r="G72" s="120"/>
      <c r="H72" s="155"/>
      <c r="I72" s="156"/>
      <c r="J72" s="121"/>
      <c r="K72" s="157"/>
      <c r="L72" s="158"/>
      <c r="M72" s="120"/>
      <c r="N72" s="117"/>
      <c r="O72" s="120"/>
      <c r="P72" s="122"/>
      <c r="Q72" s="159"/>
      <c r="R72" s="123"/>
      <c r="S72" s="160"/>
      <c r="T72" s="101"/>
      <c r="U72" s="101"/>
    </row>
    <row r="73" spans="1:21" ht="26.25" customHeight="1" x14ac:dyDescent="0.25">
      <c r="A73" s="117">
        <v>43</v>
      </c>
      <c r="B73" s="117"/>
      <c r="C73" s="118"/>
      <c r="D73" s="120"/>
      <c r="E73" s="120"/>
      <c r="F73" s="117"/>
      <c r="G73" s="120"/>
      <c r="H73" s="155"/>
      <c r="I73" s="156"/>
      <c r="J73" s="121"/>
      <c r="K73" s="157"/>
      <c r="L73" s="158"/>
      <c r="M73" s="120"/>
      <c r="N73" s="117"/>
      <c r="O73" s="120"/>
      <c r="P73" s="122"/>
      <c r="Q73" s="159"/>
      <c r="R73" s="123"/>
      <c r="S73" s="160"/>
      <c r="T73" s="101"/>
      <c r="U73" s="101"/>
    </row>
    <row r="74" spans="1:21" ht="26.25" customHeight="1" x14ac:dyDescent="0.25">
      <c r="A74" s="271" t="s">
        <v>96</v>
      </c>
      <c r="B74" s="271"/>
      <c r="C74" s="271"/>
      <c r="D74" s="272"/>
      <c r="E74" s="124"/>
      <c r="F74" s="110"/>
      <c r="G74" s="110"/>
      <c r="H74" s="124"/>
      <c r="I74" s="163"/>
      <c r="J74" s="124"/>
      <c r="K74" s="164"/>
      <c r="L74" s="165"/>
      <c r="M74" s="110"/>
      <c r="N74" s="110"/>
      <c r="O74" s="124"/>
      <c r="P74" s="126"/>
      <c r="Q74" s="126"/>
      <c r="R74" s="127"/>
      <c r="S74" s="127"/>
      <c r="T74" s="101"/>
      <c r="U74" s="101"/>
    </row>
    <row r="75" spans="1:21" x14ac:dyDescent="0.25">
      <c r="I75" s="21"/>
      <c r="L75" s="22"/>
    </row>
    <row r="76" spans="1:21" ht="33.75" customHeight="1" x14ac:dyDescent="0.25">
      <c r="L76" s="61" t="s">
        <v>98</v>
      </c>
      <c r="N76" s="23" t="s">
        <v>26</v>
      </c>
      <c r="P76" s="245" t="s">
        <v>27</v>
      </c>
      <c r="Q76" s="246"/>
      <c r="R76" s="247"/>
      <c r="S76" s="247"/>
    </row>
    <row r="77" spans="1:21" ht="22.5" customHeight="1" x14ac:dyDescent="0.25">
      <c r="I77" s="24"/>
      <c r="P77" s="248" t="s">
        <v>103</v>
      </c>
      <c r="Q77" s="248"/>
      <c r="R77" s="248"/>
      <c r="S77" s="248"/>
    </row>
    <row r="78" spans="1:21" ht="26.25" customHeight="1" x14ac:dyDescent="0.25">
      <c r="A78" s="2" t="s">
        <v>15</v>
      </c>
      <c r="B78" s="2"/>
      <c r="C78" s="2"/>
      <c r="H78" s="253" t="s">
        <v>119</v>
      </c>
      <c r="I78" s="82"/>
      <c r="J78" s="83" t="s">
        <v>18</v>
      </c>
      <c r="K78" s="243">
        <f>$K$1</f>
        <v>0</v>
      </c>
      <c r="L78" s="243"/>
      <c r="M78" s="243"/>
      <c r="N78" s="243"/>
      <c r="O78" s="243"/>
      <c r="P78" s="82"/>
      <c r="Q78" s="83" t="s">
        <v>21</v>
      </c>
      <c r="R78" s="243"/>
      <c r="S78" s="243"/>
    </row>
    <row r="79" spans="1:21" ht="18.75" x14ac:dyDescent="0.25">
      <c r="A79" s="2" t="s">
        <v>16</v>
      </c>
      <c r="B79" s="2"/>
      <c r="C79" s="2"/>
      <c r="H79" s="253"/>
      <c r="I79" s="82"/>
      <c r="J79" s="96" t="s">
        <v>132</v>
      </c>
      <c r="K79" s="243">
        <f>$K$2</f>
        <v>0</v>
      </c>
      <c r="L79" s="243"/>
      <c r="M79" s="243"/>
      <c r="N79" s="243"/>
      <c r="O79" s="243"/>
      <c r="P79" s="254" t="s">
        <v>162</v>
      </c>
      <c r="Q79" s="255"/>
      <c r="R79" s="255"/>
      <c r="S79" s="256"/>
    </row>
    <row r="80" spans="1:21" ht="33" customHeight="1" x14ac:dyDescent="0.25">
      <c r="A80" s="2" t="s">
        <v>17</v>
      </c>
      <c r="B80" s="2"/>
      <c r="C80" s="2"/>
      <c r="H80" s="253"/>
      <c r="I80" s="82"/>
      <c r="J80" s="83" t="s">
        <v>134</v>
      </c>
      <c r="K80" s="258">
        <f>$K$3</f>
        <v>0</v>
      </c>
      <c r="L80" s="259"/>
      <c r="M80" s="260"/>
      <c r="N80" s="97" t="s">
        <v>133</v>
      </c>
      <c r="O80" s="98">
        <f>$O$3</f>
        <v>0</v>
      </c>
      <c r="P80" s="242" t="s">
        <v>163</v>
      </c>
      <c r="Q80" s="242"/>
      <c r="R80" s="242"/>
      <c r="S80" s="242"/>
    </row>
    <row r="81" spans="1:21" ht="19.5" customHeight="1" x14ac:dyDescent="0.25">
      <c r="H81" s="253"/>
      <c r="I81" s="82"/>
      <c r="J81" s="83" t="s">
        <v>19</v>
      </c>
      <c r="K81" s="243">
        <f>$K$4</f>
        <v>0</v>
      </c>
      <c r="L81" s="243"/>
      <c r="M81" s="243"/>
      <c r="N81" s="243"/>
      <c r="O81" s="243"/>
      <c r="P81" s="82"/>
      <c r="Q81" s="83" t="s">
        <v>22</v>
      </c>
      <c r="R81" s="243">
        <f>$R$4</f>
        <v>0</v>
      </c>
      <c r="S81" s="243"/>
    </row>
    <row r="82" spans="1:21" ht="21" customHeight="1" x14ac:dyDescent="0.25">
      <c r="H82" s="253"/>
      <c r="I82" s="82"/>
      <c r="J82" s="83" t="s">
        <v>131</v>
      </c>
      <c r="K82" s="243">
        <f>$K$5</f>
        <v>0</v>
      </c>
      <c r="L82" s="243"/>
      <c r="M82" s="243"/>
      <c r="N82" s="243"/>
      <c r="O82" s="243"/>
      <c r="P82" s="257" t="s">
        <v>165</v>
      </c>
      <c r="Q82" s="257"/>
      <c r="R82" s="243">
        <f>$R$5</f>
        <v>0</v>
      </c>
      <c r="S82" s="243"/>
    </row>
    <row r="84" spans="1:21" ht="18.75" x14ac:dyDescent="0.25">
      <c r="A84" s="249" t="s">
        <v>264</v>
      </c>
      <c r="B84" s="249"/>
      <c r="C84" s="249"/>
      <c r="D84" s="249"/>
      <c r="E84" s="249"/>
      <c r="F84" s="249"/>
      <c r="G84" s="249"/>
      <c r="H84" s="249"/>
      <c r="I84" s="249"/>
      <c r="J84" s="249"/>
      <c r="K84" s="249"/>
      <c r="L84" s="249"/>
      <c r="M84" s="249"/>
      <c r="N84" s="249"/>
      <c r="O84" s="249"/>
      <c r="P84" s="249"/>
      <c r="Q84" s="249"/>
      <c r="R84" s="249"/>
      <c r="S84" s="249"/>
    </row>
    <row r="85" spans="1:21" ht="18.75" x14ac:dyDescent="0.25">
      <c r="A85" s="249" t="s">
        <v>265</v>
      </c>
      <c r="B85" s="249"/>
      <c r="C85" s="249"/>
      <c r="D85" s="249"/>
      <c r="E85" s="249"/>
      <c r="F85" s="249"/>
      <c r="G85" s="249"/>
      <c r="H85" s="249"/>
      <c r="I85" s="249"/>
      <c r="J85" s="249"/>
      <c r="K85" s="249"/>
      <c r="L85" s="249"/>
      <c r="M85" s="249"/>
      <c r="N85" s="249"/>
      <c r="O85" s="249"/>
      <c r="P85" s="249"/>
      <c r="Q85" s="249"/>
      <c r="R85" s="249"/>
      <c r="S85" s="249"/>
    </row>
    <row r="86" spans="1:21" ht="15.75" x14ac:dyDescent="0.25">
      <c r="A86" s="112"/>
      <c r="B86" s="112"/>
      <c r="C86" s="112"/>
      <c r="D86" s="112"/>
      <c r="E86" s="112"/>
      <c r="F86" s="112"/>
      <c r="G86" s="112"/>
      <c r="H86" s="112"/>
      <c r="I86" s="112"/>
      <c r="J86" s="112"/>
      <c r="K86" s="112"/>
      <c r="L86" s="112"/>
      <c r="M86" s="112"/>
      <c r="N86" s="112"/>
      <c r="O86" s="112"/>
      <c r="P86" s="112"/>
      <c r="Q86" s="112"/>
      <c r="R86" s="112"/>
      <c r="S86" s="112"/>
      <c r="T86" s="136"/>
      <c r="U86" s="136"/>
    </row>
    <row r="87" spans="1:21" ht="36" x14ac:dyDescent="0.25">
      <c r="A87" s="99"/>
      <c r="B87" s="99"/>
      <c r="C87" s="99"/>
      <c r="D87" s="99"/>
      <c r="E87" s="99"/>
      <c r="F87" s="99"/>
      <c r="G87" s="99"/>
      <c r="H87" s="99"/>
      <c r="I87" s="99"/>
      <c r="J87" s="166" t="s">
        <v>129</v>
      </c>
      <c r="K87" s="273" t="s">
        <v>130</v>
      </c>
      <c r="L87" s="273"/>
      <c r="M87" s="99"/>
      <c r="N87" s="99"/>
      <c r="O87" s="99"/>
      <c r="P87" s="166" t="s">
        <v>129</v>
      </c>
      <c r="Q87" s="167" t="s">
        <v>130</v>
      </c>
      <c r="R87" s="166" t="s">
        <v>129</v>
      </c>
      <c r="S87" s="167" t="s">
        <v>130</v>
      </c>
      <c r="T87" s="168"/>
      <c r="U87" s="168"/>
    </row>
    <row r="88" spans="1:21" ht="18.75" x14ac:dyDescent="0.25">
      <c r="A88" s="110" t="s">
        <v>4</v>
      </c>
      <c r="B88" s="110" t="s">
        <v>5</v>
      </c>
      <c r="C88" s="110" t="s">
        <v>6</v>
      </c>
      <c r="D88" s="110" t="s">
        <v>7</v>
      </c>
      <c r="E88" s="110" t="s">
        <v>8</v>
      </c>
      <c r="F88" s="110" t="s">
        <v>9</v>
      </c>
      <c r="G88" s="110" t="s">
        <v>10</v>
      </c>
      <c r="H88" s="110" t="s">
        <v>11</v>
      </c>
      <c r="I88" s="110" t="s">
        <v>12</v>
      </c>
      <c r="J88" s="113" t="s">
        <v>13</v>
      </c>
      <c r="K88" s="152" t="s">
        <v>14</v>
      </c>
      <c r="L88" s="152" t="s">
        <v>24</v>
      </c>
      <c r="M88" s="110" t="s">
        <v>25</v>
      </c>
      <c r="N88" s="110" t="s">
        <v>110</v>
      </c>
      <c r="O88" s="110" t="s">
        <v>111</v>
      </c>
      <c r="P88" s="113" t="s">
        <v>112</v>
      </c>
      <c r="Q88" s="152" t="s">
        <v>113</v>
      </c>
      <c r="R88" s="113" t="s">
        <v>114</v>
      </c>
      <c r="S88" s="152" t="s">
        <v>115</v>
      </c>
      <c r="T88" s="102" t="s">
        <v>116</v>
      </c>
      <c r="U88" s="102" t="s">
        <v>181</v>
      </c>
    </row>
    <row r="89" spans="1:21" ht="127.5" customHeight="1" x14ac:dyDescent="0.25">
      <c r="A89" s="111" t="s">
        <v>0</v>
      </c>
      <c r="B89" s="153" t="s">
        <v>238</v>
      </c>
      <c r="C89" s="237" t="s">
        <v>263</v>
      </c>
      <c r="D89" s="111" t="s">
        <v>1</v>
      </c>
      <c r="E89" s="111" t="s">
        <v>2</v>
      </c>
      <c r="F89" s="111" t="s">
        <v>233</v>
      </c>
      <c r="G89" s="111" t="s">
        <v>3</v>
      </c>
      <c r="H89" s="111" t="s">
        <v>23</v>
      </c>
      <c r="I89" s="111" t="s">
        <v>234</v>
      </c>
      <c r="J89" s="115" t="s">
        <v>267</v>
      </c>
      <c r="K89" s="154" t="s">
        <v>276</v>
      </c>
      <c r="L89" s="154" t="s">
        <v>235</v>
      </c>
      <c r="M89" s="111" t="s">
        <v>138</v>
      </c>
      <c r="N89" s="111" t="s">
        <v>136</v>
      </c>
      <c r="O89" s="111" t="s">
        <v>166</v>
      </c>
      <c r="P89" s="115" t="s">
        <v>184</v>
      </c>
      <c r="Q89" s="154" t="s">
        <v>185</v>
      </c>
      <c r="R89" s="268" t="s">
        <v>94</v>
      </c>
      <c r="S89" s="269"/>
      <c r="T89" s="103" t="s">
        <v>236</v>
      </c>
      <c r="U89" s="103" t="s">
        <v>237</v>
      </c>
    </row>
    <row r="90" spans="1:21" ht="26.25" customHeight="1" x14ac:dyDescent="0.25">
      <c r="A90" s="117">
        <v>44</v>
      </c>
      <c r="B90" s="117"/>
      <c r="C90" s="118"/>
      <c r="D90" s="119"/>
      <c r="E90" s="119"/>
      <c r="F90" s="117"/>
      <c r="G90" s="120"/>
      <c r="H90" s="155"/>
      <c r="I90" s="156"/>
      <c r="J90" s="121"/>
      <c r="K90" s="157">
        <v>0.03</v>
      </c>
      <c r="L90" s="158"/>
      <c r="M90" s="120"/>
      <c r="N90" s="117"/>
      <c r="O90" s="120"/>
      <c r="P90" s="122"/>
      <c r="Q90" s="159"/>
      <c r="R90" s="123"/>
      <c r="S90" s="160"/>
      <c r="T90" s="101"/>
      <c r="U90" s="101"/>
    </row>
    <row r="91" spans="1:21" ht="26.25" customHeight="1" x14ac:dyDescent="0.25">
      <c r="A91" s="117">
        <v>45</v>
      </c>
      <c r="B91" s="117"/>
      <c r="C91" s="118"/>
      <c r="D91" s="119"/>
      <c r="E91" s="119"/>
      <c r="F91" s="117"/>
      <c r="G91" s="120"/>
      <c r="H91" s="155"/>
      <c r="I91" s="156"/>
      <c r="J91" s="121"/>
      <c r="K91" s="157">
        <v>0.03</v>
      </c>
      <c r="L91" s="158"/>
      <c r="M91" s="120"/>
      <c r="N91" s="117"/>
      <c r="O91" s="120"/>
      <c r="P91" s="122"/>
      <c r="Q91" s="159"/>
      <c r="R91" s="123"/>
      <c r="S91" s="160"/>
      <c r="T91" s="101"/>
      <c r="U91" s="101"/>
    </row>
    <row r="92" spans="1:21" ht="26.25" customHeight="1" x14ac:dyDescent="0.25">
      <c r="A92" s="117">
        <v>46</v>
      </c>
      <c r="B92" s="117"/>
      <c r="C92" s="118"/>
      <c r="D92" s="120"/>
      <c r="E92" s="120"/>
      <c r="F92" s="117"/>
      <c r="G92" s="120"/>
      <c r="H92" s="155"/>
      <c r="I92" s="156"/>
      <c r="J92" s="121"/>
      <c r="K92" s="157">
        <v>0.03</v>
      </c>
      <c r="L92" s="158"/>
      <c r="M92" s="120"/>
      <c r="N92" s="117"/>
      <c r="O92" s="120"/>
      <c r="P92" s="122"/>
      <c r="Q92" s="159"/>
      <c r="R92" s="123"/>
      <c r="S92" s="160"/>
      <c r="T92" s="101"/>
      <c r="U92" s="101"/>
    </row>
    <row r="93" spans="1:21" ht="26.25" customHeight="1" x14ac:dyDescent="0.25">
      <c r="A93" s="117">
        <v>47</v>
      </c>
      <c r="B93" s="117"/>
      <c r="C93" s="118"/>
      <c r="D93" s="120"/>
      <c r="E93" s="120"/>
      <c r="F93" s="117"/>
      <c r="G93" s="120"/>
      <c r="H93" s="155"/>
      <c r="I93" s="156"/>
      <c r="J93" s="121"/>
      <c r="K93" s="157">
        <v>0.03</v>
      </c>
      <c r="L93" s="158"/>
      <c r="M93" s="120"/>
      <c r="N93" s="117"/>
      <c r="O93" s="120"/>
      <c r="P93" s="122"/>
      <c r="Q93" s="159"/>
      <c r="R93" s="123"/>
      <c r="S93" s="160"/>
      <c r="T93" s="101"/>
      <c r="U93" s="101"/>
    </row>
    <row r="94" spans="1:21" ht="26.25" customHeight="1" x14ac:dyDescent="0.25">
      <c r="A94" s="117">
        <v>48</v>
      </c>
      <c r="B94" s="117"/>
      <c r="C94" s="118"/>
      <c r="D94" s="120"/>
      <c r="E94" s="120"/>
      <c r="F94" s="117"/>
      <c r="G94" s="120"/>
      <c r="H94" s="155"/>
      <c r="I94" s="156"/>
      <c r="J94" s="121"/>
      <c r="K94" s="157">
        <v>0.03</v>
      </c>
      <c r="L94" s="158"/>
      <c r="M94" s="120"/>
      <c r="N94" s="117"/>
      <c r="O94" s="120"/>
      <c r="P94" s="122"/>
      <c r="Q94" s="159"/>
      <c r="R94" s="123"/>
      <c r="S94" s="160"/>
      <c r="T94" s="101"/>
      <c r="U94" s="101"/>
    </row>
    <row r="95" spans="1:21" ht="26.25" customHeight="1" x14ac:dyDescent="0.25">
      <c r="A95" s="117">
        <v>49</v>
      </c>
      <c r="B95" s="117"/>
      <c r="C95" s="118"/>
      <c r="D95" s="120"/>
      <c r="E95" s="120"/>
      <c r="F95" s="117"/>
      <c r="G95" s="120"/>
      <c r="H95" s="155"/>
      <c r="I95" s="156"/>
      <c r="J95" s="121"/>
      <c r="K95" s="157">
        <v>0.03</v>
      </c>
      <c r="L95" s="158"/>
      <c r="M95" s="120"/>
      <c r="N95" s="117"/>
      <c r="O95" s="120"/>
      <c r="P95" s="122"/>
      <c r="Q95" s="159"/>
      <c r="R95" s="123"/>
      <c r="S95" s="160"/>
      <c r="T95" s="101"/>
      <c r="U95" s="101"/>
    </row>
    <row r="96" spans="1:21" ht="26.25" customHeight="1" x14ac:dyDescent="0.25">
      <c r="A96" s="117">
        <v>50</v>
      </c>
      <c r="B96" s="117"/>
      <c r="C96" s="118"/>
      <c r="D96" s="120"/>
      <c r="E96" s="120"/>
      <c r="F96" s="117"/>
      <c r="G96" s="120"/>
      <c r="H96" s="155"/>
      <c r="I96" s="156"/>
      <c r="J96" s="121"/>
      <c r="K96" s="157">
        <v>0.03</v>
      </c>
      <c r="L96" s="158"/>
      <c r="M96" s="120"/>
      <c r="N96" s="117"/>
      <c r="O96" s="120"/>
      <c r="P96" s="122"/>
      <c r="Q96" s="159"/>
      <c r="R96" s="123"/>
      <c r="S96" s="160"/>
      <c r="T96" s="101"/>
      <c r="U96" s="101"/>
    </row>
    <row r="97" spans="1:21" ht="26.25" customHeight="1" x14ac:dyDescent="0.25">
      <c r="A97" s="117">
        <v>51</v>
      </c>
      <c r="B97" s="117"/>
      <c r="C97" s="118"/>
      <c r="D97" s="120"/>
      <c r="E97" s="120"/>
      <c r="F97" s="117"/>
      <c r="G97" s="120"/>
      <c r="H97" s="155"/>
      <c r="I97" s="156"/>
      <c r="J97" s="121"/>
      <c r="K97" s="157">
        <v>0.03</v>
      </c>
      <c r="L97" s="158"/>
      <c r="M97" s="120"/>
      <c r="N97" s="117"/>
      <c r="O97" s="120"/>
      <c r="P97" s="122"/>
      <c r="Q97" s="159"/>
      <c r="R97" s="123"/>
      <c r="S97" s="160"/>
      <c r="T97" s="101"/>
      <c r="U97" s="101"/>
    </row>
    <row r="98" spans="1:21" ht="26.25" customHeight="1" x14ac:dyDescent="0.25">
      <c r="A98" s="117">
        <v>52</v>
      </c>
      <c r="B98" s="117"/>
      <c r="C98" s="118"/>
      <c r="D98" s="120"/>
      <c r="E98" s="120"/>
      <c r="F98" s="117"/>
      <c r="G98" s="120"/>
      <c r="H98" s="155"/>
      <c r="I98" s="156"/>
      <c r="J98" s="121"/>
      <c r="K98" s="157">
        <v>0.03</v>
      </c>
      <c r="L98" s="158"/>
      <c r="M98" s="120"/>
      <c r="N98" s="117"/>
      <c r="O98" s="120"/>
      <c r="P98" s="122"/>
      <c r="Q98" s="159"/>
      <c r="R98" s="123"/>
      <c r="S98" s="160"/>
      <c r="T98" s="101"/>
      <c r="U98" s="101"/>
    </row>
    <row r="99" spans="1:21" ht="26.25" customHeight="1" x14ac:dyDescent="0.25">
      <c r="A99" s="117">
        <v>53</v>
      </c>
      <c r="B99" s="117"/>
      <c r="C99" s="118"/>
      <c r="D99" s="120"/>
      <c r="E99" s="120"/>
      <c r="F99" s="117"/>
      <c r="G99" s="120"/>
      <c r="H99" s="155"/>
      <c r="I99" s="156"/>
      <c r="J99" s="121"/>
      <c r="K99" s="157">
        <v>0.03</v>
      </c>
      <c r="L99" s="158"/>
      <c r="M99" s="120"/>
      <c r="N99" s="117"/>
      <c r="O99" s="120"/>
      <c r="P99" s="122"/>
      <c r="Q99" s="159"/>
      <c r="R99" s="123"/>
      <c r="S99" s="160"/>
      <c r="T99" s="101"/>
      <c r="U99" s="101"/>
    </row>
    <row r="100" spans="1:21" ht="26.25" customHeight="1" x14ac:dyDescent="0.25">
      <c r="A100" s="117">
        <v>54</v>
      </c>
      <c r="B100" s="117"/>
      <c r="C100" s="118"/>
      <c r="D100" s="120"/>
      <c r="E100" s="120"/>
      <c r="F100" s="117"/>
      <c r="G100" s="120"/>
      <c r="H100" s="155"/>
      <c r="I100" s="156"/>
      <c r="J100" s="121"/>
      <c r="K100" s="157">
        <v>0.03</v>
      </c>
      <c r="L100" s="158"/>
      <c r="M100" s="120"/>
      <c r="N100" s="117"/>
      <c r="O100" s="120"/>
      <c r="P100" s="122"/>
      <c r="Q100" s="159"/>
      <c r="R100" s="123"/>
      <c r="S100" s="160"/>
      <c r="T100" s="101"/>
      <c r="U100" s="101"/>
    </row>
    <row r="101" spans="1:21" ht="26.25" customHeight="1" x14ac:dyDescent="0.25">
      <c r="A101" s="117">
        <v>55</v>
      </c>
      <c r="B101" s="117"/>
      <c r="C101" s="118"/>
      <c r="D101" s="120"/>
      <c r="E101" s="120"/>
      <c r="F101" s="117"/>
      <c r="G101" s="120"/>
      <c r="H101" s="155"/>
      <c r="I101" s="156"/>
      <c r="J101" s="121"/>
      <c r="K101" s="157">
        <v>0.03</v>
      </c>
      <c r="L101" s="158"/>
      <c r="M101" s="120"/>
      <c r="N101" s="117"/>
      <c r="O101" s="120"/>
      <c r="P101" s="122"/>
      <c r="Q101" s="159"/>
      <c r="R101" s="123"/>
      <c r="S101" s="160"/>
      <c r="T101" s="101"/>
      <c r="U101" s="101"/>
    </row>
    <row r="102" spans="1:21" ht="26.25" customHeight="1" x14ac:dyDescent="0.25">
      <c r="A102" s="117">
        <v>56</v>
      </c>
      <c r="B102" s="117"/>
      <c r="C102" s="118"/>
      <c r="D102" s="120"/>
      <c r="E102" s="120"/>
      <c r="F102" s="117"/>
      <c r="G102" s="120"/>
      <c r="H102" s="155"/>
      <c r="I102" s="156"/>
      <c r="J102" s="121"/>
      <c r="K102" s="157">
        <v>0.03</v>
      </c>
      <c r="L102" s="158"/>
      <c r="M102" s="120"/>
      <c r="N102" s="117"/>
      <c r="O102" s="120"/>
      <c r="P102" s="122"/>
      <c r="Q102" s="159"/>
      <c r="R102" s="123"/>
      <c r="S102" s="160"/>
      <c r="T102" s="101"/>
      <c r="U102" s="101"/>
    </row>
    <row r="103" spans="1:21" ht="26.25" customHeight="1" x14ac:dyDescent="0.25">
      <c r="A103" s="117">
        <v>57</v>
      </c>
      <c r="B103" s="117"/>
      <c r="C103" s="118"/>
      <c r="D103" s="120"/>
      <c r="E103" s="120"/>
      <c r="F103" s="117"/>
      <c r="G103" s="120"/>
      <c r="H103" s="155"/>
      <c r="I103" s="156"/>
      <c r="J103" s="121"/>
      <c r="K103" s="157">
        <v>0.03</v>
      </c>
      <c r="L103" s="158"/>
      <c r="M103" s="120"/>
      <c r="N103" s="117"/>
      <c r="O103" s="120"/>
      <c r="P103" s="122"/>
      <c r="Q103" s="159"/>
      <c r="R103" s="123"/>
      <c r="S103" s="160"/>
      <c r="T103" s="101"/>
      <c r="U103" s="101"/>
    </row>
    <row r="104" spans="1:21" ht="26.25" customHeight="1" x14ac:dyDescent="0.25">
      <c r="A104" s="117">
        <v>58</v>
      </c>
      <c r="B104" s="117"/>
      <c r="C104" s="118"/>
      <c r="D104" s="120"/>
      <c r="E104" s="120"/>
      <c r="F104" s="117"/>
      <c r="G104" s="120"/>
      <c r="H104" s="155"/>
      <c r="I104" s="156"/>
      <c r="J104" s="121"/>
      <c r="K104" s="157">
        <v>0.03</v>
      </c>
      <c r="L104" s="158"/>
      <c r="M104" s="120"/>
      <c r="N104" s="117"/>
      <c r="O104" s="120"/>
      <c r="P104" s="122"/>
      <c r="Q104" s="159"/>
      <c r="R104" s="123"/>
      <c r="S104" s="160"/>
      <c r="T104" s="101"/>
      <c r="U104" s="101"/>
    </row>
    <row r="105" spans="1:21" ht="26.25" customHeight="1" x14ac:dyDescent="0.25">
      <c r="A105" s="117">
        <v>59</v>
      </c>
      <c r="B105" s="117"/>
      <c r="C105" s="118"/>
      <c r="D105" s="120"/>
      <c r="E105" s="120"/>
      <c r="F105" s="117"/>
      <c r="G105" s="120"/>
      <c r="H105" s="155"/>
      <c r="I105" s="156"/>
      <c r="J105" s="121"/>
      <c r="K105" s="157">
        <v>0.03</v>
      </c>
      <c r="L105" s="158"/>
      <c r="M105" s="120"/>
      <c r="N105" s="117"/>
      <c r="O105" s="120"/>
      <c r="P105" s="122"/>
      <c r="Q105" s="159"/>
      <c r="R105" s="123"/>
      <c r="S105" s="160"/>
      <c r="T105" s="101"/>
      <c r="U105" s="101"/>
    </row>
    <row r="106" spans="1:21" ht="26.25" customHeight="1" x14ac:dyDescent="0.25">
      <c r="A106" s="117">
        <v>60</v>
      </c>
      <c r="B106" s="117"/>
      <c r="C106" s="118"/>
      <c r="D106" s="120"/>
      <c r="E106" s="120"/>
      <c r="F106" s="117"/>
      <c r="G106" s="120"/>
      <c r="H106" s="155"/>
      <c r="I106" s="156"/>
      <c r="J106" s="121"/>
      <c r="K106" s="157">
        <v>0.03</v>
      </c>
      <c r="L106" s="158"/>
      <c r="M106" s="120"/>
      <c r="N106" s="117"/>
      <c r="O106" s="120"/>
      <c r="P106" s="122"/>
      <c r="Q106" s="159"/>
      <c r="R106" s="123"/>
      <c r="S106" s="160"/>
      <c r="T106" s="101"/>
      <c r="U106" s="101"/>
    </row>
    <row r="107" spans="1:21" ht="26.25" customHeight="1" x14ac:dyDescent="0.25">
      <c r="A107" s="117">
        <v>61</v>
      </c>
      <c r="B107" s="117"/>
      <c r="C107" s="118"/>
      <c r="D107" s="120"/>
      <c r="E107" s="120"/>
      <c r="F107" s="117"/>
      <c r="G107" s="120"/>
      <c r="H107" s="155"/>
      <c r="I107" s="156"/>
      <c r="J107" s="121"/>
      <c r="K107" s="157">
        <v>0.03</v>
      </c>
      <c r="L107" s="158"/>
      <c r="M107" s="120"/>
      <c r="N107" s="117"/>
      <c r="O107" s="120"/>
      <c r="P107" s="122"/>
      <c r="Q107" s="159"/>
      <c r="R107" s="123"/>
      <c r="S107" s="160"/>
      <c r="T107" s="101"/>
      <c r="U107" s="101"/>
    </row>
    <row r="108" spans="1:21" ht="26.25" customHeight="1" x14ac:dyDescent="0.25">
      <c r="A108" s="117">
        <v>62</v>
      </c>
      <c r="B108" s="117"/>
      <c r="C108" s="118"/>
      <c r="D108" s="120"/>
      <c r="E108" s="120"/>
      <c r="F108" s="117"/>
      <c r="G108" s="120"/>
      <c r="H108" s="155"/>
      <c r="I108" s="156"/>
      <c r="J108" s="121"/>
      <c r="K108" s="157">
        <v>0.03</v>
      </c>
      <c r="L108" s="158"/>
      <c r="M108" s="120"/>
      <c r="N108" s="117"/>
      <c r="O108" s="120"/>
      <c r="P108" s="122"/>
      <c r="Q108" s="159"/>
      <c r="R108" s="123"/>
      <c r="S108" s="160"/>
      <c r="T108" s="101"/>
      <c r="U108" s="101"/>
    </row>
    <row r="109" spans="1:21" ht="26.25" customHeight="1" x14ac:dyDescent="0.25">
      <c r="A109" s="117">
        <v>63</v>
      </c>
      <c r="B109" s="117"/>
      <c r="C109" s="118"/>
      <c r="D109" s="120"/>
      <c r="E109" s="120"/>
      <c r="F109" s="117"/>
      <c r="G109" s="120"/>
      <c r="H109" s="155"/>
      <c r="I109" s="156"/>
      <c r="J109" s="121"/>
      <c r="K109" s="157">
        <v>0.03</v>
      </c>
      <c r="L109" s="158"/>
      <c r="M109" s="120"/>
      <c r="N109" s="117"/>
      <c r="O109" s="120"/>
      <c r="P109" s="122"/>
      <c r="Q109" s="159"/>
      <c r="R109" s="123"/>
      <c r="S109" s="160"/>
      <c r="T109" s="101"/>
      <c r="U109" s="101"/>
    </row>
    <row r="110" spans="1:21" ht="26.25" customHeight="1" x14ac:dyDescent="0.25">
      <c r="A110" s="117">
        <v>64</v>
      </c>
      <c r="B110" s="117"/>
      <c r="C110" s="118"/>
      <c r="D110" s="120"/>
      <c r="E110" s="120"/>
      <c r="F110" s="117"/>
      <c r="G110" s="120"/>
      <c r="H110" s="155"/>
      <c r="I110" s="156"/>
      <c r="J110" s="121"/>
      <c r="K110" s="157">
        <v>0.03</v>
      </c>
      <c r="L110" s="158"/>
      <c r="M110" s="120"/>
      <c r="N110" s="117"/>
      <c r="O110" s="120"/>
      <c r="P110" s="122"/>
      <c r="Q110" s="159"/>
      <c r="R110" s="123"/>
      <c r="S110" s="160"/>
      <c r="T110" s="101"/>
      <c r="U110" s="101"/>
    </row>
    <row r="111" spans="1:21" ht="26.25" customHeight="1" x14ac:dyDescent="0.25">
      <c r="A111" s="117">
        <v>65</v>
      </c>
      <c r="B111" s="117"/>
      <c r="C111" s="118"/>
      <c r="D111" s="120"/>
      <c r="E111" s="120"/>
      <c r="F111" s="117"/>
      <c r="G111" s="120"/>
      <c r="H111" s="155"/>
      <c r="I111" s="156"/>
      <c r="J111" s="121"/>
      <c r="K111" s="157">
        <v>0.03</v>
      </c>
      <c r="L111" s="158"/>
      <c r="M111" s="120"/>
      <c r="N111" s="117"/>
      <c r="O111" s="120"/>
      <c r="P111" s="122"/>
      <c r="Q111" s="159"/>
      <c r="R111" s="123"/>
      <c r="S111" s="160"/>
      <c r="T111" s="101"/>
      <c r="U111" s="101"/>
    </row>
    <row r="112" spans="1:21" ht="26.25" customHeight="1" x14ac:dyDescent="0.25">
      <c r="A112" s="117">
        <v>66</v>
      </c>
      <c r="B112" s="117"/>
      <c r="C112" s="118"/>
      <c r="D112" s="120"/>
      <c r="E112" s="120"/>
      <c r="F112" s="117"/>
      <c r="G112" s="120"/>
      <c r="H112" s="155"/>
      <c r="I112" s="156"/>
      <c r="J112" s="121"/>
      <c r="K112" s="157">
        <v>0.03</v>
      </c>
      <c r="L112" s="158"/>
      <c r="M112" s="120"/>
      <c r="N112" s="117"/>
      <c r="O112" s="120"/>
      <c r="P112" s="122"/>
      <c r="Q112" s="159"/>
      <c r="R112" s="123"/>
      <c r="S112" s="160"/>
      <c r="T112" s="101"/>
      <c r="U112" s="101"/>
    </row>
    <row r="113" spans="1:21" ht="26.25" customHeight="1" x14ac:dyDescent="0.25">
      <c r="A113" s="271" t="s">
        <v>99</v>
      </c>
      <c r="B113" s="271"/>
      <c r="C113" s="271"/>
      <c r="D113" s="272"/>
      <c r="E113" s="124"/>
      <c r="F113" s="110"/>
      <c r="G113" s="110"/>
      <c r="H113" s="124"/>
      <c r="I113" s="161"/>
      <c r="J113" s="124"/>
      <c r="K113" s="124"/>
      <c r="L113" s="162"/>
      <c r="M113" s="110"/>
      <c r="N113" s="110"/>
      <c r="O113" s="124"/>
      <c r="P113" s="126"/>
      <c r="Q113" s="126"/>
      <c r="R113" s="127"/>
      <c r="S113" s="127"/>
      <c r="T113" s="101"/>
      <c r="U113" s="101"/>
    </row>
    <row r="114" spans="1:21" x14ac:dyDescent="0.25">
      <c r="A114" s="75"/>
      <c r="B114" s="75"/>
      <c r="C114" s="75"/>
      <c r="D114" s="75"/>
      <c r="E114" s="75"/>
      <c r="F114" s="75"/>
      <c r="G114" s="75"/>
      <c r="H114" s="75"/>
      <c r="I114" s="169"/>
      <c r="J114" s="75"/>
      <c r="K114" s="75"/>
      <c r="L114" s="170"/>
      <c r="M114" s="75"/>
      <c r="N114" s="75"/>
      <c r="O114" s="75"/>
      <c r="P114" s="75"/>
      <c r="Q114" s="75"/>
      <c r="R114" s="75"/>
      <c r="S114" s="75"/>
      <c r="T114" s="136"/>
      <c r="U114" s="136"/>
    </row>
    <row r="115" spans="1:21" ht="35.25" customHeight="1" x14ac:dyDescent="0.25">
      <c r="A115" s="75"/>
      <c r="B115" s="75"/>
      <c r="C115" s="75"/>
      <c r="D115" s="75"/>
      <c r="E115" s="75"/>
      <c r="F115" s="75"/>
      <c r="G115" s="75"/>
      <c r="H115" s="75"/>
      <c r="I115" s="75"/>
      <c r="J115" s="75"/>
      <c r="K115" s="75"/>
      <c r="L115" s="171" t="s">
        <v>100</v>
      </c>
      <c r="M115" s="75"/>
      <c r="N115" s="137" t="s">
        <v>26</v>
      </c>
      <c r="O115" s="75"/>
      <c r="P115" s="274" t="s">
        <v>27</v>
      </c>
      <c r="Q115" s="275"/>
      <c r="R115" s="276"/>
      <c r="S115" s="276"/>
      <c r="T115" s="136"/>
      <c r="U115" s="136"/>
    </row>
    <row r="116" spans="1:21" ht="22.5" customHeight="1" x14ac:dyDescent="0.25">
      <c r="A116" s="75"/>
      <c r="B116" s="75"/>
      <c r="C116" s="75"/>
      <c r="D116" s="75"/>
      <c r="E116" s="75"/>
      <c r="F116" s="75"/>
      <c r="G116" s="75"/>
      <c r="H116" s="75"/>
      <c r="I116" s="172"/>
      <c r="J116" s="75"/>
      <c r="K116" s="75"/>
      <c r="L116" s="75"/>
      <c r="M116" s="75"/>
      <c r="N116" s="75"/>
      <c r="O116" s="75"/>
      <c r="P116" s="277" t="s">
        <v>103</v>
      </c>
      <c r="Q116" s="277"/>
      <c r="R116" s="277"/>
      <c r="S116" s="277"/>
      <c r="T116" s="136"/>
      <c r="U116" s="136"/>
    </row>
    <row r="117" spans="1:21" ht="26.25" customHeight="1" x14ac:dyDescent="0.25">
      <c r="A117" s="139" t="s">
        <v>15</v>
      </c>
      <c r="B117" s="139"/>
      <c r="C117" s="139"/>
      <c r="D117" s="75"/>
      <c r="E117" s="75"/>
      <c r="F117" s="75"/>
      <c r="G117" s="75"/>
      <c r="H117" s="278" t="s">
        <v>119</v>
      </c>
      <c r="I117" s="140"/>
      <c r="J117" s="141" t="s">
        <v>18</v>
      </c>
      <c r="K117" s="279">
        <f>$K$1</f>
        <v>0</v>
      </c>
      <c r="L117" s="279"/>
      <c r="M117" s="279"/>
      <c r="N117" s="279"/>
      <c r="O117" s="279"/>
      <c r="P117" s="140"/>
      <c r="Q117" s="141" t="s">
        <v>21</v>
      </c>
      <c r="R117" s="279"/>
      <c r="S117" s="279"/>
      <c r="T117" s="136"/>
      <c r="U117" s="136"/>
    </row>
    <row r="118" spans="1:21" ht="18.75" x14ac:dyDescent="0.25">
      <c r="A118" s="139" t="s">
        <v>16</v>
      </c>
      <c r="B118" s="139"/>
      <c r="C118" s="139"/>
      <c r="D118" s="75"/>
      <c r="E118" s="75"/>
      <c r="F118" s="75"/>
      <c r="G118" s="75"/>
      <c r="H118" s="278"/>
      <c r="I118" s="140"/>
      <c r="J118" s="143" t="s">
        <v>132</v>
      </c>
      <c r="K118" s="279">
        <f>$K$2</f>
        <v>0</v>
      </c>
      <c r="L118" s="279"/>
      <c r="M118" s="279"/>
      <c r="N118" s="279"/>
      <c r="O118" s="279"/>
      <c r="P118" s="280" t="s">
        <v>162</v>
      </c>
      <c r="Q118" s="281"/>
      <c r="R118" s="281"/>
      <c r="S118" s="282"/>
      <c r="T118" s="136"/>
      <c r="U118" s="136"/>
    </row>
    <row r="119" spans="1:21" ht="33" customHeight="1" x14ac:dyDescent="0.25">
      <c r="A119" s="139" t="s">
        <v>17</v>
      </c>
      <c r="B119" s="139"/>
      <c r="C119" s="139"/>
      <c r="D119" s="75"/>
      <c r="E119" s="75"/>
      <c r="F119" s="75"/>
      <c r="G119" s="75"/>
      <c r="H119" s="278"/>
      <c r="I119" s="140"/>
      <c r="J119" s="141" t="s">
        <v>134</v>
      </c>
      <c r="K119" s="283">
        <f>$K$3</f>
        <v>0</v>
      </c>
      <c r="L119" s="284"/>
      <c r="M119" s="285"/>
      <c r="N119" s="144" t="s">
        <v>133</v>
      </c>
      <c r="O119" s="145">
        <f>$O$3</f>
        <v>0</v>
      </c>
      <c r="P119" s="286" t="s">
        <v>163</v>
      </c>
      <c r="Q119" s="286"/>
      <c r="R119" s="286"/>
      <c r="S119" s="286"/>
      <c r="T119" s="136"/>
      <c r="U119" s="136"/>
    </row>
    <row r="120" spans="1:21" ht="19.5" customHeight="1" x14ac:dyDescent="0.25">
      <c r="A120" s="75"/>
      <c r="B120" s="75"/>
      <c r="C120" s="75"/>
      <c r="D120" s="75"/>
      <c r="E120" s="75"/>
      <c r="F120" s="75"/>
      <c r="G120" s="75"/>
      <c r="H120" s="278"/>
      <c r="I120" s="140"/>
      <c r="J120" s="141" t="s">
        <v>19</v>
      </c>
      <c r="K120" s="279">
        <f>$K$4</f>
        <v>0</v>
      </c>
      <c r="L120" s="279"/>
      <c r="M120" s="279"/>
      <c r="N120" s="279"/>
      <c r="O120" s="279"/>
      <c r="P120" s="140"/>
      <c r="Q120" s="141" t="s">
        <v>22</v>
      </c>
      <c r="R120" s="279">
        <f>$R$4</f>
        <v>0</v>
      </c>
      <c r="S120" s="279"/>
      <c r="T120" s="136"/>
      <c r="U120" s="136"/>
    </row>
    <row r="121" spans="1:21" ht="21" customHeight="1" x14ac:dyDescent="0.25">
      <c r="A121" s="75"/>
      <c r="B121" s="75"/>
      <c r="C121" s="75"/>
      <c r="D121" s="75"/>
      <c r="E121" s="75"/>
      <c r="F121" s="75"/>
      <c r="G121" s="75"/>
      <c r="H121" s="278"/>
      <c r="I121" s="140"/>
      <c r="J121" s="141" t="s">
        <v>131</v>
      </c>
      <c r="K121" s="279">
        <f>$K$5</f>
        <v>0</v>
      </c>
      <c r="L121" s="279"/>
      <c r="M121" s="279"/>
      <c r="N121" s="279"/>
      <c r="O121" s="279"/>
      <c r="P121" s="288" t="s">
        <v>165</v>
      </c>
      <c r="Q121" s="288"/>
      <c r="R121" s="279">
        <f>$R$5</f>
        <v>0</v>
      </c>
      <c r="S121" s="279"/>
      <c r="T121" s="136"/>
      <c r="U121" s="136"/>
    </row>
    <row r="122" spans="1:21" x14ac:dyDescent="0.25">
      <c r="A122" s="75"/>
      <c r="B122" s="75"/>
      <c r="C122" s="75"/>
      <c r="D122" s="75"/>
      <c r="E122" s="75"/>
      <c r="F122" s="75"/>
      <c r="G122" s="75"/>
      <c r="H122" s="75"/>
      <c r="I122" s="75"/>
      <c r="J122" s="75"/>
      <c r="K122" s="75"/>
      <c r="L122" s="75"/>
      <c r="M122" s="75"/>
      <c r="N122" s="75"/>
      <c r="O122" s="75"/>
      <c r="P122" s="75"/>
      <c r="Q122" s="75"/>
      <c r="R122" s="75"/>
      <c r="S122" s="75"/>
      <c r="T122" s="136"/>
      <c r="U122" s="136"/>
    </row>
    <row r="123" spans="1:21" ht="18.75" x14ac:dyDescent="0.25">
      <c r="A123" s="289" t="s">
        <v>264</v>
      </c>
      <c r="B123" s="289"/>
      <c r="C123" s="289"/>
      <c r="D123" s="289"/>
      <c r="E123" s="289"/>
      <c r="F123" s="289"/>
      <c r="G123" s="289"/>
      <c r="H123" s="289"/>
      <c r="I123" s="289"/>
      <c r="J123" s="289"/>
      <c r="K123" s="289"/>
      <c r="L123" s="289"/>
      <c r="M123" s="289"/>
      <c r="N123" s="289"/>
      <c r="O123" s="289"/>
      <c r="P123" s="289"/>
      <c r="Q123" s="289"/>
      <c r="R123" s="289"/>
      <c r="S123" s="289"/>
      <c r="T123" s="136"/>
      <c r="U123" s="136"/>
    </row>
    <row r="124" spans="1:21" ht="18.75" x14ac:dyDescent="0.25">
      <c r="A124" s="289" t="s">
        <v>265</v>
      </c>
      <c r="B124" s="289"/>
      <c r="C124" s="289"/>
      <c r="D124" s="289"/>
      <c r="E124" s="289"/>
      <c r="F124" s="289"/>
      <c r="G124" s="289"/>
      <c r="H124" s="289"/>
      <c r="I124" s="289"/>
      <c r="J124" s="289"/>
      <c r="K124" s="289"/>
      <c r="L124" s="289"/>
      <c r="M124" s="289"/>
      <c r="N124" s="289"/>
      <c r="O124" s="289"/>
      <c r="P124" s="289"/>
      <c r="Q124" s="289"/>
      <c r="R124" s="289"/>
      <c r="S124" s="289"/>
      <c r="T124" s="136"/>
      <c r="U124" s="136"/>
    </row>
    <row r="125" spans="1:21" ht="15.75" x14ac:dyDescent="0.25">
      <c r="A125" s="290"/>
      <c r="B125" s="290"/>
      <c r="C125" s="290"/>
      <c r="D125" s="290"/>
      <c r="E125" s="290"/>
      <c r="F125" s="290"/>
      <c r="G125" s="290"/>
      <c r="H125" s="290"/>
      <c r="I125" s="112"/>
      <c r="J125" s="112"/>
      <c r="K125" s="112"/>
      <c r="L125" s="112"/>
      <c r="M125" s="112"/>
      <c r="N125" s="112"/>
      <c r="O125" s="112"/>
      <c r="P125" s="112"/>
      <c r="Q125" s="112"/>
      <c r="R125" s="112"/>
      <c r="S125" s="112"/>
      <c r="T125" s="136"/>
      <c r="U125" s="136"/>
    </row>
    <row r="126" spans="1:21" ht="36" x14ac:dyDescent="0.25">
      <c r="A126" s="99"/>
      <c r="B126" s="99"/>
      <c r="C126" s="99"/>
      <c r="D126" s="99"/>
      <c r="E126" s="99"/>
      <c r="F126" s="99"/>
      <c r="G126" s="99"/>
      <c r="H126" s="99"/>
      <c r="I126" s="99"/>
      <c r="J126" s="166" t="s">
        <v>129</v>
      </c>
      <c r="K126" s="273" t="s">
        <v>130</v>
      </c>
      <c r="L126" s="273"/>
      <c r="M126" s="99"/>
      <c r="N126" s="99"/>
      <c r="O126" s="99"/>
      <c r="P126" s="166" t="s">
        <v>129</v>
      </c>
      <c r="Q126" s="167" t="s">
        <v>130</v>
      </c>
      <c r="R126" s="166" t="s">
        <v>129</v>
      </c>
      <c r="S126" s="167" t="s">
        <v>130</v>
      </c>
      <c r="T126" s="168"/>
      <c r="U126" s="168"/>
    </row>
    <row r="127" spans="1:21" ht="18.75" x14ac:dyDescent="0.25">
      <c r="A127" s="110" t="s">
        <v>4</v>
      </c>
      <c r="B127" s="110" t="s">
        <v>5</v>
      </c>
      <c r="C127" s="110" t="s">
        <v>6</v>
      </c>
      <c r="D127" s="110" t="s">
        <v>7</v>
      </c>
      <c r="E127" s="110" t="s">
        <v>8</v>
      </c>
      <c r="F127" s="110" t="s">
        <v>9</v>
      </c>
      <c r="G127" s="110" t="s">
        <v>10</v>
      </c>
      <c r="H127" s="110" t="s">
        <v>11</v>
      </c>
      <c r="I127" s="110" t="s">
        <v>12</v>
      </c>
      <c r="J127" s="113" t="s">
        <v>13</v>
      </c>
      <c r="K127" s="152" t="s">
        <v>14</v>
      </c>
      <c r="L127" s="152" t="s">
        <v>24</v>
      </c>
      <c r="M127" s="110" t="s">
        <v>25</v>
      </c>
      <c r="N127" s="110" t="s">
        <v>110</v>
      </c>
      <c r="O127" s="110" t="s">
        <v>111</v>
      </c>
      <c r="P127" s="113" t="s">
        <v>112</v>
      </c>
      <c r="Q127" s="152" t="s">
        <v>113</v>
      </c>
      <c r="R127" s="113" t="s">
        <v>114</v>
      </c>
      <c r="S127" s="152" t="s">
        <v>115</v>
      </c>
      <c r="T127" s="102" t="s">
        <v>116</v>
      </c>
      <c r="U127" s="102" t="s">
        <v>181</v>
      </c>
    </row>
    <row r="128" spans="1:21" ht="127.5" customHeight="1" x14ac:dyDescent="0.25">
      <c r="A128" s="111" t="s">
        <v>0</v>
      </c>
      <c r="B128" s="153" t="s">
        <v>238</v>
      </c>
      <c r="C128" s="237" t="s">
        <v>263</v>
      </c>
      <c r="D128" s="111" t="s">
        <v>1</v>
      </c>
      <c r="E128" s="111" t="s">
        <v>2</v>
      </c>
      <c r="F128" s="111" t="s">
        <v>233</v>
      </c>
      <c r="G128" s="111" t="s">
        <v>3</v>
      </c>
      <c r="H128" s="111" t="s">
        <v>23</v>
      </c>
      <c r="I128" s="111" t="s">
        <v>234</v>
      </c>
      <c r="J128" s="115" t="s">
        <v>267</v>
      </c>
      <c r="K128" s="154" t="s">
        <v>276</v>
      </c>
      <c r="L128" s="154" t="s">
        <v>235</v>
      </c>
      <c r="M128" s="111" t="s">
        <v>138</v>
      </c>
      <c r="N128" s="111" t="s">
        <v>136</v>
      </c>
      <c r="O128" s="111" t="s">
        <v>166</v>
      </c>
      <c r="P128" s="115" t="s">
        <v>184</v>
      </c>
      <c r="Q128" s="154" t="s">
        <v>185</v>
      </c>
      <c r="R128" s="268" t="s">
        <v>94</v>
      </c>
      <c r="S128" s="269"/>
      <c r="T128" s="103" t="s">
        <v>236</v>
      </c>
      <c r="U128" s="103" t="s">
        <v>237</v>
      </c>
    </row>
    <row r="129" spans="1:21" ht="26.25" customHeight="1" x14ac:dyDescent="0.25">
      <c r="A129" s="117">
        <v>67</v>
      </c>
      <c r="B129" s="117"/>
      <c r="C129" s="118"/>
      <c r="D129" s="119"/>
      <c r="E129" s="119"/>
      <c r="F129" s="117"/>
      <c r="G129" s="120"/>
      <c r="H129" s="155"/>
      <c r="I129" s="156"/>
      <c r="J129" s="121"/>
      <c r="K129" s="157">
        <v>0.03</v>
      </c>
      <c r="L129" s="158"/>
      <c r="M129" s="120"/>
      <c r="N129" s="117"/>
      <c r="O129" s="120"/>
      <c r="P129" s="122"/>
      <c r="Q129" s="159"/>
      <c r="R129" s="123"/>
      <c r="S129" s="160"/>
      <c r="T129" s="101"/>
      <c r="U129" s="101"/>
    </row>
    <row r="130" spans="1:21" ht="26.25" customHeight="1" x14ac:dyDescent="0.25">
      <c r="A130" s="117">
        <v>68</v>
      </c>
      <c r="B130" s="117"/>
      <c r="C130" s="118"/>
      <c r="D130" s="119"/>
      <c r="E130" s="119"/>
      <c r="F130" s="117"/>
      <c r="G130" s="120"/>
      <c r="H130" s="155"/>
      <c r="I130" s="156"/>
      <c r="J130" s="121"/>
      <c r="K130" s="157">
        <v>0.03</v>
      </c>
      <c r="L130" s="158"/>
      <c r="M130" s="120"/>
      <c r="N130" s="117"/>
      <c r="O130" s="120"/>
      <c r="P130" s="122"/>
      <c r="Q130" s="159"/>
      <c r="R130" s="123"/>
      <c r="S130" s="160"/>
      <c r="T130" s="101"/>
      <c r="U130" s="101"/>
    </row>
    <row r="131" spans="1:21" ht="26.25" customHeight="1" x14ac:dyDescent="0.25">
      <c r="A131" s="117">
        <v>69</v>
      </c>
      <c r="B131" s="117"/>
      <c r="C131" s="118"/>
      <c r="D131" s="120"/>
      <c r="E131" s="120"/>
      <c r="F131" s="117"/>
      <c r="G131" s="120"/>
      <c r="H131" s="155"/>
      <c r="I131" s="156"/>
      <c r="J131" s="121"/>
      <c r="K131" s="157">
        <v>0.03</v>
      </c>
      <c r="L131" s="158"/>
      <c r="M131" s="120"/>
      <c r="N131" s="117"/>
      <c r="O131" s="120"/>
      <c r="P131" s="122"/>
      <c r="Q131" s="159"/>
      <c r="R131" s="123"/>
      <c r="S131" s="160"/>
      <c r="T131" s="101"/>
      <c r="U131" s="101"/>
    </row>
    <row r="132" spans="1:21" ht="26.25" customHeight="1" x14ac:dyDescent="0.25">
      <c r="A132" s="117">
        <v>70</v>
      </c>
      <c r="B132" s="117"/>
      <c r="C132" s="118"/>
      <c r="D132" s="120"/>
      <c r="E132" s="120"/>
      <c r="F132" s="117"/>
      <c r="G132" s="120"/>
      <c r="H132" s="155"/>
      <c r="I132" s="156"/>
      <c r="J132" s="121"/>
      <c r="K132" s="157">
        <v>0.03</v>
      </c>
      <c r="L132" s="158"/>
      <c r="M132" s="120"/>
      <c r="N132" s="117"/>
      <c r="O132" s="120"/>
      <c r="P132" s="122"/>
      <c r="Q132" s="159"/>
      <c r="R132" s="123"/>
      <c r="S132" s="160"/>
      <c r="T132" s="101"/>
      <c r="U132" s="101"/>
    </row>
    <row r="133" spans="1:21" ht="26.25" customHeight="1" x14ac:dyDescent="0.25">
      <c r="A133" s="117">
        <v>71</v>
      </c>
      <c r="B133" s="117"/>
      <c r="C133" s="118"/>
      <c r="D133" s="120"/>
      <c r="E133" s="120"/>
      <c r="F133" s="117"/>
      <c r="G133" s="120"/>
      <c r="H133" s="155"/>
      <c r="I133" s="156"/>
      <c r="J133" s="121"/>
      <c r="K133" s="157">
        <v>0.03</v>
      </c>
      <c r="L133" s="158"/>
      <c r="M133" s="120"/>
      <c r="N133" s="117"/>
      <c r="O133" s="120"/>
      <c r="P133" s="122"/>
      <c r="Q133" s="159"/>
      <c r="R133" s="123"/>
      <c r="S133" s="160"/>
      <c r="T133" s="101"/>
      <c r="U133" s="101"/>
    </row>
    <row r="134" spans="1:21" ht="26.25" customHeight="1" x14ac:dyDescent="0.25">
      <c r="A134" s="117">
        <v>72</v>
      </c>
      <c r="B134" s="117"/>
      <c r="C134" s="118"/>
      <c r="D134" s="120"/>
      <c r="E134" s="120"/>
      <c r="F134" s="117"/>
      <c r="G134" s="120"/>
      <c r="H134" s="155"/>
      <c r="I134" s="156"/>
      <c r="J134" s="121"/>
      <c r="K134" s="157">
        <v>0.03</v>
      </c>
      <c r="L134" s="158"/>
      <c r="M134" s="120"/>
      <c r="N134" s="117"/>
      <c r="O134" s="120"/>
      <c r="P134" s="122"/>
      <c r="Q134" s="159"/>
      <c r="R134" s="123"/>
      <c r="S134" s="160"/>
      <c r="T134" s="101"/>
      <c r="U134" s="101"/>
    </row>
    <row r="135" spans="1:21" ht="26.25" customHeight="1" x14ac:dyDescent="0.25">
      <c r="A135" s="117">
        <v>73</v>
      </c>
      <c r="B135" s="117"/>
      <c r="C135" s="118"/>
      <c r="D135" s="120"/>
      <c r="E135" s="120"/>
      <c r="F135" s="117"/>
      <c r="G135" s="120"/>
      <c r="H135" s="155"/>
      <c r="I135" s="156"/>
      <c r="J135" s="121"/>
      <c r="K135" s="157">
        <v>0.03</v>
      </c>
      <c r="L135" s="158"/>
      <c r="M135" s="120"/>
      <c r="N135" s="117"/>
      <c r="O135" s="120"/>
      <c r="P135" s="122"/>
      <c r="Q135" s="159"/>
      <c r="R135" s="123"/>
      <c r="S135" s="160"/>
      <c r="T135" s="101"/>
      <c r="U135" s="101"/>
    </row>
    <row r="136" spans="1:21" ht="26.25" customHeight="1" x14ac:dyDescent="0.25">
      <c r="A136" s="117">
        <v>74</v>
      </c>
      <c r="B136" s="117"/>
      <c r="C136" s="118"/>
      <c r="D136" s="120"/>
      <c r="E136" s="120"/>
      <c r="F136" s="117"/>
      <c r="G136" s="120"/>
      <c r="H136" s="155"/>
      <c r="I136" s="156"/>
      <c r="J136" s="121"/>
      <c r="K136" s="157">
        <v>0.03</v>
      </c>
      <c r="L136" s="158"/>
      <c r="M136" s="120"/>
      <c r="N136" s="117"/>
      <c r="O136" s="120"/>
      <c r="P136" s="122"/>
      <c r="Q136" s="159"/>
      <c r="R136" s="123"/>
      <c r="S136" s="160"/>
      <c r="T136" s="101"/>
      <c r="U136" s="101"/>
    </row>
    <row r="137" spans="1:21" ht="26.25" customHeight="1" x14ac:dyDescent="0.25">
      <c r="A137" s="117">
        <v>75</v>
      </c>
      <c r="B137" s="117"/>
      <c r="C137" s="118"/>
      <c r="D137" s="120"/>
      <c r="E137" s="120"/>
      <c r="F137" s="117"/>
      <c r="G137" s="120"/>
      <c r="H137" s="155"/>
      <c r="I137" s="156"/>
      <c r="J137" s="121"/>
      <c r="K137" s="157">
        <v>0.03</v>
      </c>
      <c r="L137" s="158"/>
      <c r="M137" s="120"/>
      <c r="N137" s="117"/>
      <c r="O137" s="120"/>
      <c r="P137" s="122"/>
      <c r="Q137" s="159"/>
      <c r="R137" s="123"/>
      <c r="S137" s="160"/>
      <c r="T137" s="101"/>
      <c r="U137" s="101"/>
    </row>
    <row r="138" spans="1:21" ht="26.25" customHeight="1" x14ac:dyDescent="0.25">
      <c r="A138" s="117">
        <v>76</v>
      </c>
      <c r="B138" s="117"/>
      <c r="C138" s="118"/>
      <c r="D138" s="120"/>
      <c r="E138" s="120"/>
      <c r="F138" s="117"/>
      <c r="G138" s="120"/>
      <c r="H138" s="155"/>
      <c r="I138" s="156"/>
      <c r="J138" s="121"/>
      <c r="K138" s="157">
        <v>0.03</v>
      </c>
      <c r="L138" s="158"/>
      <c r="M138" s="120"/>
      <c r="N138" s="117"/>
      <c r="O138" s="120"/>
      <c r="P138" s="122"/>
      <c r="Q138" s="159"/>
      <c r="R138" s="123"/>
      <c r="S138" s="160"/>
      <c r="T138" s="101"/>
      <c r="U138" s="101"/>
    </row>
    <row r="139" spans="1:21" ht="26.25" customHeight="1" x14ac:dyDescent="0.25">
      <c r="A139" s="117">
        <v>77</v>
      </c>
      <c r="B139" s="117"/>
      <c r="C139" s="118"/>
      <c r="D139" s="120"/>
      <c r="E139" s="120"/>
      <c r="F139" s="117"/>
      <c r="G139" s="120"/>
      <c r="H139" s="155"/>
      <c r="I139" s="156"/>
      <c r="J139" s="121"/>
      <c r="K139" s="157">
        <v>0.03</v>
      </c>
      <c r="L139" s="158"/>
      <c r="M139" s="120"/>
      <c r="N139" s="117"/>
      <c r="O139" s="120"/>
      <c r="P139" s="122"/>
      <c r="Q139" s="159"/>
      <c r="R139" s="123"/>
      <c r="S139" s="160"/>
      <c r="T139" s="101"/>
      <c r="U139" s="101"/>
    </row>
    <row r="140" spans="1:21" ht="26.25" customHeight="1" x14ac:dyDescent="0.25">
      <c r="A140" s="117">
        <v>78</v>
      </c>
      <c r="B140" s="117"/>
      <c r="C140" s="118"/>
      <c r="D140" s="120"/>
      <c r="E140" s="120"/>
      <c r="F140" s="117"/>
      <c r="G140" s="120"/>
      <c r="H140" s="155"/>
      <c r="I140" s="156"/>
      <c r="J140" s="121"/>
      <c r="K140" s="157">
        <v>0.03</v>
      </c>
      <c r="L140" s="158"/>
      <c r="M140" s="120"/>
      <c r="N140" s="117"/>
      <c r="O140" s="120"/>
      <c r="P140" s="122"/>
      <c r="Q140" s="159"/>
      <c r="R140" s="123"/>
      <c r="S140" s="160"/>
      <c r="T140" s="101"/>
      <c r="U140" s="101"/>
    </row>
    <row r="141" spans="1:21" ht="26.25" customHeight="1" x14ac:dyDescent="0.25">
      <c r="A141" s="117">
        <v>79</v>
      </c>
      <c r="B141" s="117"/>
      <c r="C141" s="118"/>
      <c r="D141" s="120"/>
      <c r="E141" s="120"/>
      <c r="F141" s="117"/>
      <c r="G141" s="120"/>
      <c r="H141" s="155"/>
      <c r="I141" s="156"/>
      <c r="J141" s="121"/>
      <c r="K141" s="157">
        <v>0.03</v>
      </c>
      <c r="L141" s="158"/>
      <c r="M141" s="120"/>
      <c r="N141" s="117"/>
      <c r="O141" s="120"/>
      <c r="P141" s="122"/>
      <c r="Q141" s="159"/>
      <c r="R141" s="123"/>
      <c r="S141" s="160"/>
      <c r="T141" s="101"/>
      <c r="U141" s="101"/>
    </row>
    <row r="142" spans="1:21" ht="26.25" customHeight="1" x14ac:dyDescent="0.25">
      <c r="A142" s="117">
        <v>80</v>
      </c>
      <c r="B142" s="117"/>
      <c r="C142" s="118"/>
      <c r="D142" s="120"/>
      <c r="E142" s="120"/>
      <c r="F142" s="117"/>
      <c r="G142" s="120"/>
      <c r="H142" s="155"/>
      <c r="I142" s="156"/>
      <c r="J142" s="121"/>
      <c r="K142" s="157">
        <v>0.03</v>
      </c>
      <c r="L142" s="158"/>
      <c r="M142" s="120"/>
      <c r="N142" s="117"/>
      <c r="O142" s="120"/>
      <c r="P142" s="122"/>
      <c r="Q142" s="159"/>
      <c r="R142" s="123"/>
      <c r="S142" s="160"/>
      <c r="T142" s="101"/>
      <c r="U142" s="101"/>
    </row>
    <row r="143" spans="1:21" ht="26.25" customHeight="1" x14ac:dyDescent="0.25">
      <c r="A143" s="117">
        <v>81</v>
      </c>
      <c r="B143" s="117"/>
      <c r="C143" s="118"/>
      <c r="D143" s="120"/>
      <c r="E143" s="120"/>
      <c r="F143" s="117"/>
      <c r="G143" s="120"/>
      <c r="H143" s="155"/>
      <c r="I143" s="156"/>
      <c r="J143" s="121"/>
      <c r="K143" s="157">
        <v>0.03</v>
      </c>
      <c r="L143" s="158"/>
      <c r="M143" s="120"/>
      <c r="N143" s="117"/>
      <c r="O143" s="120"/>
      <c r="P143" s="122"/>
      <c r="Q143" s="159"/>
      <c r="R143" s="123"/>
      <c r="S143" s="160"/>
      <c r="T143" s="101"/>
      <c r="U143" s="101"/>
    </row>
    <row r="144" spans="1:21" ht="26.25" customHeight="1" x14ac:dyDescent="0.25">
      <c r="A144" s="117">
        <v>82</v>
      </c>
      <c r="B144" s="117"/>
      <c r="C144" s="118"/>
      <c r="D144" s="120"/>
      <c r="E144" s="120"/>
      <c r="F144" s="117"/>
      <c r="G144" s="120"/>
      <c r="H144" s="155"/>
      <c r="I144" s="156"/>
      <c r="J144" s="121"/>
      <c r="K144" s="157">
        <v>0.03</v>
      </c>
      <c r="L144" s="158"/>
      <c r="M144" s="120"/>
      <c r="N144" s="117"/>
      <c r="O144" s="120"/>
      <c r="P144" s="122"/>
      <c r="Q144" s="159"/>
      <c r="R144" s="123"/>
      <c r="S144" s="160"/>
      <c r="T144" s="101"/>
      <c r="U144" s="101"/>
    </row>
    <row r="145" spans="1:21" ht="26.25" customHeight="1" x14ac:dyDescent="0.25">
      <c r="A145" s="117">
        <v>83</v>
      </c>
      <c r="B145" s="117"/>
      <c r="C145" s="118"/>
      <c r="D145" s="120"/>
      <c r="E145" s="120"/>
      <c r="F145" s="117"/>
      <c r="G145" s="120"/>
      <c r="H145" s="155"/>
      <c r="I145" s="156"/>
      <c r="J145" s="121"/>
      <c r="K145" s="157">
        <v>0.03</v>
      </c>
      <c r="L145" s="158"/>
      <c r="M145" s="120"/>
      <c r="N145" s="117"/>
      <c r="O145" s="120"/>
      <c r="P145" s="122"/>
      <c r="Q145" s="159"/>
      <c r="R145" s="123"/>
      <c r="S145" s="160"/>
      <c r="T145" s="101"/>
      <c r="U145" s="101"/>
    </row>
    <row r="146" spans="1:21" ht="26.25" customHeight="1" x14ac:dyDescent="0.25">
      <c r="A146" s="117">
        <v>84</v>
      </c>
      <c r="B146" s="117"/>
      <c r="C146" s="118"/>
      <c r="D146" s="120"/>
      <c r="E146" s="120"/>
      <c r="F146" s="117"/>
      <c r="G146" s="120"/>
      <c r="H146" s="155"/>
      <c r="I146" s="156"/>
      <c r="J146" s="121"/>
      <c r="K146" s="157">
        <v>0.03</v>
      </c>
      <c r="L146" s="158"/>
      <c r="M146" s="120"/>
      <c r="N146" s="117"/>
      <c r="O146" s="120"/>
      <c r="P146" s="122"/>
      <c r="Q146" s="159"/>
      <c r="R146" s="123"/>
      <c r="S146" s="160"/>
      <c r="T146" s="101"/>
      <c r="U146" s="101"/>
    </row>
    <row r="147" spans="1:21" ht="26.25" customHeight="1" x14ac:dyDescent="0.25">
      <c r="A147" s="117">
        <v>85</v>
      </c>
      <c r="B147" s="117"/>
      <c r="C147" s="118"/>
      <c r="D147" s="120"/>
      <c r="E147" s="120"/>
      <c r="F147" s="117"/>
      <c r="G147" s="120"/>
      <c r="H147" s="155"/>
      <c r="I147" s="156"/>
      <c r="J147" s="121"/>
      <c r="K147" s="157">
        <v>0.03</v>
      </c>
      <c r="L147" s="158"/>
      <c r="M147" s="120"/>
      <c r="N147" s="117"/>
      <c r="O147" s="120"/>
      <c r="P147" s="122"/>
      <c r="Q147" s="159"/>
      <c r="R147" s="123"/>
      <c r="S147" s="160"/>
      <c r="T147" s="101"/>
      <c r="U147" s="101"/>
    </row>
    <row r="148" spans="1:21" ht="26.25" customHeight="1" x14ac:dyDescent="0.25">
      <c r="A148" s="117">
        <v>86</v>
      </c>
      <c r="B148" s="117"/>
      <c r="C148" s="118"/>
      <c r="D148" s="120"/>
      <c r="E148" s="120"/>
      <c r="F148" s="117"/>
      <c r="G148" s="120"/>
      <c r="H148" s="155"/>
      <c r="I148" s="156"/>
      <c r="J148" s="121"/>
      <c r="K148" s="157">
        <v>0.03</v>
      </c>
      <c r="L148" s="158"/>
      <c r="M148" s="120"/>
      <c r="N148" s="117"/>
      <c r="O148" s="120"/>
      <c r="P148" s="122"/>
      <c r="Q148" s="159"/>
      <c r="R148" s="123"/>
      <c r="S148" s="160"/>
      <c r="T148" s="101"/>
      <c r="U148" s="101"/>
    </row>
    <row r="149" spans="1:21" ht="26.25" customHeight="1" x14ac:dyDescent="0.25">
      <c r="A149" s="117">
        <v>87</v>
      </c>
      <c r="B149" s="117"/>
      <c r="C149" s="118"/>
      <c r="D149" s="120"/>
      <c r="E149" s="120"/>
      <c r="F149" s="117"/>
      <c r="G149" s="120"/>
      <c r="H149" s="155"/>
      <c r="I149" s="156"/>
      <c r="J149" s="121"/>
      <c r="K149" s="157">
        <v>0.03</v>
      </c>
      <c r="L149" s="158"/>
      <c r="M149" s="120"/>
      <c r="N149" s="117"/>
      <c r="O149" s="120"/>
      <c r="P149" s="122"/>
      <c r="Q149" s="159"/>
      <c r="R149" s="123"/>
      <c r="S149" s="160"/>
      <c r="T149" s="101"/>
      <c r="U149" s="101"/>
    </row>
    <row r="150" spans="1:21" ht="26.25" customHeight="1" x14ac:dyDescent="0.25">
      <c r="A150" s="117">
        <v>88</v>
      </c>
      <c r="B150" s="117"/>
      <c r="C150" s="118"/>
      <c r="D150" s="120"/>
      <c r="E150" s="120"/>
      <c r="F150" s="117"/>
      <c r="G150" s="120"/>
      <c r="H150" s="155"/>
      <c r="I150" s="156"/>
      <c r="J150" s="121"/>
      <c r="K150" s="157">
        <v>0.03</v>
      </c>
      <c r="L150" s="158"/>
      <c r="M150" s="120"/>
      <c r="N150" s="117"/>
      <c r="O150" s="120"/>
      <c r="P150" s="122"/>
      <c r="Q150" s="159"/>
      <c r="R150" s="123"/>
      <c r="S150" s="160"/>
      <c r="T150" s="101"/>
      <c r="U150" s="101"/>
    </row>
    <row r="151" spans="1:21" ht="26.25" customHeight="1" x14ac:dyDescent="0.25">
      <c r="A151" s="117">
        <v>89</v>
      </c>
      <c r="B151" s="117"/>
      <c r="C151" s="118"/>
      <c r="D151" s="120"/>
      <c r="E151" s="120"/>
      <c r="F151" s="117"/>
      <c r="G151" s="120"/>
      <c r="H151" s="155"/>
      <c r="I151" s="156"/>
      <c r="J151" s="121"/>
      <c r="K151" s="157">
        <v>0.03</v>
      </c>
      <c r="L151" s="158"/>
      <c r="M151" s="120"/>
      <c r="N151" s="117"/>
      <c r="O151" s="120"/>
      <c r="P151" s="122"/>
      <c r="Q151" s="159"/>
      <c r="R151" s="123"/>
      <c r="S151" s="160"/>
      <c r="T151" s="101"/>
      <c r="U151" s="101"/>
    </row>
    <row r="152" spans="1:21" ht="26.25" customHeight="1" x14ac:dyDescent="0.25">
      <c r="A152" s="271" t="s">
        <v>101</v>
      </c>
      <c r="B152" s="271"/>
      <c r="C152" s="271"/>
      <c r="D152" s="272"/>
      <c r="E152" s="124"/>
      <c r="F152" s="110"/>
      <c r="G152" s="110"/>
      <c r="H152" s="124"/>
      <c r="I152" s="163"/>
      <c r="J152" s="124"/>
      <c r="K152" s="164"/>
      <c r="L152" s="165"/>
      <c r="M152" s="110"/>
      <c r="N152" s="110"/>
      <c r="O152" s="124"/>
      <c r="P152" s="126"/>
      <c r="Q152" s="126"/>
      <c r="R152" s="127"/>
      <c r="S152" s="127"/>
      <c r="T152" s="101"/>
      <c r="U152" s="101"/>
    </row>
    <row r="153" spans="1:21" x14ac:dyDescent="0.25">
      <c r="A153" s="75"/>
      <c r="B153" s="75"/>
      <c r="C153" s="75"/>
      <c r="D153" s="75"/>
      <c r="E153" s="75"/>
      <c r="F153" s="75"/>
      <c r="G153" s="75"/>
      <c r="H153" s="75"/>
      <c r="I153" s="169"/>
      <c r="J153" s="75"/>
      <c r="K153" s="75"/>
      <c r="L153" s="170"/>
      <c r="M153" s="75"/>
      <c r="N153" s="75"/>
      <c r="O153" s="75"/>
      <c r="P153" s="75"/>
      <c r="Q153" s="75"/>
      <c r="R153" s="75"/>
      <c r="S153" s="75"/>
      <c r="T153" s="136"/>
      <c r="U153" s="136"/>
    </row>
    <row r="154" spans="1:21" ht="34.5" customHeight="1" x14ac:dyDescent="0.25">
      <c r="A154" s="75"/>
      <c r="B154" s="75"/>
      <c r="C154" s="75"/>
      <c r="D154" s="75"/>
      <c r="E154" s="75"/>
      <c r="F154" s="75"/>
      <c r="G154" s="75"/>
      <c r="H154" s="75"/>
      <c r="I154" s="75"/>
      <c r="J154" s="75"/>
      <c r="K154" s="75"/>
      <c r="L154" s="171" t="s">
        <v>102</v>
      </c>
      <c r="M154" s="75"/>
      <c r="N154" s="137" t="s">
        <v>26</v>
      </c>
      <c r="O154" s="75"/>
      <c r="P154" s="274" t="s">
        <v>27</v>
      </c>
      <c r="Q154" s="275"/>
      <c r="R154" s="276"/>
      <c r="S154" s="276"/>
      <c r="T154" s="136"/>
      <c r="U154" s="136"/>
    </row>
    <row r="155" spans="1:21" x14ac:dyDescent="0.25">
      <c r="A155" s="75"/>
      <c r="B155" s="75"/>
      <c r="C155" s="75"/>
      <c r="D155" s="75"/>
      <c r="E155" s="75"/>
      <c r="F155" s="75"/>
      <c r="G155" s="75"/>
      <c r="H155" s="75"/>
      <c r="I155" s="172"/>
      <c r="J155" s="75"/>
      <c r="K155" s="75"/>
      <c r="L155" s="75"/>
      <c r="M155" s="75"/>
      <c r="N155" s="75"/>
      <c r="O155" s="75"/>
      <c r="P155" s="287" t="s">
        <v>135</v>
      </c>
      <c r="Q155" s="287"/>
      <c r="R155" s="287"/>
      <c r="S155" s="287"/>
      <c r="T155" s="136"/>
      <c r="U155" s="136"/>
    </row>
    <row r="156" spans="1:21" x14ac:dyDescent="0.25">
      <c r="A156" s="75"/>
      <c r="B156" s="75"/>
      <c r="C156" s="75"/>
      <c r="D156" s="75"/>
      <c r="E156" s="75"/>
      <c r="F156" s="75"/>
      <c r="G156" s="75"/>
      <c r="H156" s="75"/>
      <c r="I156" s="75"/>
      <c r="J156" s="75"/>
      <c r="K156" s="75"/>
      <c r="L156" s="75"/>
      <c r="M156" s="75"/>
      <c r="N156" s="75"/>
      <c r="O156" s="75"/>
      <c r="P156" s="75"/>
      <c r="Q156" s="75"/>
      <c r="R156" s="75"/>
      <c r="S156" s="75"/>
      <c r="T156" s="136"/>
      <c r="U156" s="136"/>
    </row>
    <row r="157" spans="1:21" x14ac:dyDescent="0.25">
      <c r="A157" s="75"/>
      <c r="B157" s="75"/>
      <c r="C157" s="75"/>
      <c r="D157" s="75"/>
      <c r="E157" s="75"/>
      <c r="F157" s="75"/>
      <c r="G157" s="75"/>
      <c r="H157" s="75"/>
      <c r="I157" s="75"/>
      <c r="J157" s="75"/>
      <c r="K157" s="75"/>
      <c r="L157" s="75"/>
      <c r="M157" s="75"/>
      <c r="N157" s="75"/>
      <c r="O157" s="75"/>
      <c r="P157" s="75"/>
      <c r="Q157" s="75"/>
      <c r="R157" s="75"/>
      <c r="S157" s="75"/>
      <c r="T157" s="136"/>
      <c r="U157" s="136"/>
    </row>
    <row r="158" spans="1:21" x14ac:dyDescent="0.25">
      <c r="A158" s="75"/>
      <c r="B158" s="75"/>
      <c r="C158" s="75"/>
      <c r="D158" s="75"/>
      <c r="E158" s="75"/>
      <c r="F158" s="75"/>
      <c r="G158" s="75"/>
      <c r="H158" s="75"/>
      <c r="I158" s="75"/>
      <c r="J158" s="75"/>
      <c r="K158" s="75"/>
      <c r="L158" s="75"/>
      <c r="M158" s="75"/>
      <c r="N158" s="75"/>
      <c r="O158" s="75"/>
      <c r="P158" s="75"/>
      <c r="Q158" s="75"/>
      <c r="R158" s="75"/>
      <c r="S158" s="75"/>
      <c r="T158" s="136"/>
      <c r="U158" s="136"/>
    </row>
    <row r="159" spans="1:21" x14ac:dyDescent="0.25">
      <c r="A159" s="75"/>
      <c r="B159" s="75"/>
      <c r="C159" s="75"/>
      <c r="D159" s="75"/>
      <c r="E159" s="75"/>
      <c r="F159" s="75"/>
      <c r="G159" s="75"/>
      <c r="H159" s="75"/>
      <c r="I159" s="75"/>
      <c r="J159" s="75"/>
      <c r="K159" s="75"/>
      <c r="L159" s="75"/>
      <c r="M159" s="75"/>
      <c r="N159" s="75"/>
      <c r="O159" s="75"/>
      <c r="P159" s="75"/>
      <c r="Q159" s="75"/>
      <c r="R159" s="75"/>
      <c r="S159" s="75"/>
      <c r="T159" s="136"/>
      <c r="U159" s="136"/>
    </row>
    <row r="160" spans="1:21" x14ac:dyDescent="0.25">
      <c r="A160" s="75"/>
      <c r="B160" s="75"/>
      <c r="C160" s="75"/>
      <c r="D160" s="75"/>
      <c r="E160" s="75"/>
      <c r="F160" s="75"/>
      <c r="G160" s="75"/>
      <c r="H160" s="75"/>
      <c r="I160" s="75"/>
      <c r="J160" s="75"/>
      <c r="K160" s="75"/>
      <c r="L160" s="75"/>
      <c r="M160" s="75"/>
      <c r="N160" s="75"/>
      <c r="O160" s="75"/>
      <c r="P160" s="75"/>
      <c r="Q160" s="75"/>
      <c r="R160" s="75"/>
      <c r="S160" s="75"/>
      <c r="T160" s="136"/>
      <c r="U160" s="136"/>
    </row>
    <row r="161" spans="1:21" x14ac:dyDescent="0.25">
      <c r="A161" s="75"/>
      <c r="B161" s="75"/>
      <c r="C161" s="75"/>
      <c r="D161" s="75"/>
      <c r="E161" s="75"/>
      <c r="F161" s="75"/>
      <c r="G161" s="75"/>
      <c r="H161" s="75"/>
      <c r="I161" s="75"/>
      <c r="J161" s="75"/>
      <c r="K161" s="75"/>
      <c r="L161" s="75"/>
      <c r="M161" s="75"/>
      <c r="N161" s="75"/>
      <c r="O161" s="75"/>
      <c r="P161" s="75"/>
      <c r="Q161" s="75"/>
      <c r="R161" s="75"/>
      <c r="S161" s="75"/>
      <c r="T161" s="136"/>
      <c r="U161" s="136"/>
    </row>
    <row r="162" spans="1:21" ht="26.25" customHeight="1" x14ac:dyDescent="0.25">
      <c r="A162" s="139" t="s">
        <v>15</v>
      </c>
      <c r="B162" s="139"/>
      <c r="C162" s="139"/>
      <c r="D162" s="75"/>
      <c r="E162" s="75"/>
      <c r="F162" s="75"/>
      <c r="G162" s="75"/>
      <c r="H162" s="278" t="s">
        <v>119</v>
      </c>
      <c r="I162" s="140"/>
      <c r="J162" s="141" t="s">
        <v>18</v>
      </c>
      <c r="K162" s="279">
        <f>$K$1</f>
        <v>0</v>
      </c>
      <c r="L162" s="279"/>
      <c r="M162" s="279"/>
      <c r="N162" s="279"/>
      <c r="O162" s="279"/>
      <c r="P162" s="140"/>
      <c r="Q162" s="141" t="s">
        <v>21</v>
      </c>
      <c r="R162" s="279"/>
      <c r="S162" s="279"/>
      <c r="T162" s="136"/>
      <c r="U162" s="136"/>
    </row>
    <row r="163" spans="1:21" ht="18.75" x14ac:dyDescent="0.25">
      <c r="A163" s="139" t="s">
        <v>16</v>
      </c>
      <c r="B163" s="139"/>
      <c r="C163" s="139"/>
      <c r="D163" s="75"/>
      <c r="E163" s="75"/>
      <c r="F163" s="75"/>
      <c r="G163" s="75"/>
      <c r="H163" s="278"/>
      <c r="I163" s="140"/>
      <c r="J163" s="143" t="s">
        <v>132</v>
      </c>
      <c r="K163" s="279">
        <f>$K$2</f>
        <v>0</v>
      </c>
      <c r="L163" s="279"/>
      <c r="M163" s="279"/>
      <c r="N163" s="279"/>
      <c r="O163" s="279"/>
      <c r="P163" s="280" t="s">
        <v>162</v>
      </c>
      <c r="Q163" s="281"/>
      <c r="R163" s="281"/>
      <c r="S163" s="282"/>
      <c r="T163" s="136"/>
      <c r="U163" s="136"/>
    </row>
    <row r="164" spans="1:21" ht="33" customHeight="1" x14ac:dyDescent="0.25">
      <c r="A164" s="139" t="s">
        <v>17</v>
      </c>
      <c r="B164" s="139"/>
      <c r="C164" s="139"/>
      <c r="D164" s="75"/>
      <c r="E164" s="75"/>
      <c r="F164" s="75"/>
      <c r="G164" s="75"/>
      <c r="H164" s="278"/>
      <c r="I164" s="140"/>
      <c r="J164" s="141" t="s">
        <v>134</v>
      </c>
      <c r="K164" s="283">
        <f>$K$3</f>
        <v>0</v>
      </c>
      <c r="L164" s="284"/>
      <c r="M164" s="285"/>
      <c r="N164" s="144" t="s">
        <v>133</v>
      </c>
      <c r="O164" s="145">
        <f>$O$3</f>
        <v>0</v>
      </c>
      <c r="P164" s="286" t="s">
        <v>163</v>
      </c>
      <c r="Q164" s="286"/>
      <c r="R164" s="286"/>
      <c r="S164" s="286"/>
      <c r="T164" s="136"/>
      <c r="U164" s="136"/>
    </row>
    <row r="165" spans="1:21" ht="19.5" customHeight="1" x14ac:dyDescent="0.25">
      <c r="A165" s="75"/>
      <c r="B165" s="75"/>
      <c r="C165" s="75"/>
      <c r="D165" s="75"/>
      <c r="E165" s="75"/>
      <c r="F165" s="75"/>
      <c r="G165" s="75"/>
      <c r="H165" s="278"/>
      <c r="I165" s="140"/>
      <c r="J165" s="141" t="s">
        <v>19</v>
      </c>
      <c r="K165" s="279">
        <f>$K$4</f>
        <v>0</v>
      </c>
      <c r="L165" s="279"/>
      <c r="M165" s="279"/>
      <c r="N165" s="279"/>
      <c r="O165" s="279"/>
      <c r="P165" s="140"/>
      <c r="Q165" s="141" t="s">
        <v>22</v>
      </c>
      <c r="R165" s="279">
        <f>$R$4</f>
        <v>0</v>
      </c>
      <c r="S165" s="279"/>
      <c r="T165" s="136"/>
      <c r="U165" s="136"/>
    </row>
    <row r="166" spans="1:21" ht="21" customHeight="1" x14ac:dyDescent="0.25">
      <c r="A166" s="75"/>
      <c r="B166" s="75"/>
      <c r="C166" s="75"/>
      <c r="D166" s="75"/>
      <c r="E166" s="75"/>
      <c r="F166" s="75"/>
      <c r="G166" s="75"/>
      <c r="H166" s="278"/>
      <c r="I166" s="140"/>
      <c r="J166" s="141" t="s">
        <v>131</v>
      </c>
      <c r="K166" s="279">
        <f>$K$5</f>
        <v>0</v>
      </c>
      <c r="L166" s="279"/>
      <c r="M166" s="279"/>
      <c r="N166" s="279"/>
      <c r="O166" s="279"/>
      <c r="P166" s="288" t="s">
        <v>165</v>
      </c>
      <c r="Q166" s="288"/>
      <c r="R166" s="279">
        <f>$R$5</f>
        <v>0</v>
      </c>
      <c r="S166" s="279"/>
      <c r="T166" s="136"/>
      <c r="U166" s="136"/>
    </row>
    <row r="167" spans="1:21" x14ac:dyDescent="0.25">
      <c r="A167" s="75"/>
      <c r="B167" s="75"/>
      <c r="C167" s="75"/>
      <c r="D167" s="75"/>
      <c r="E167" s="75"/>
      <c r="F167" s="75"/>
      <c r="G167" s="75"/>
      <c r="H167" s="75"/>
      <c r="I167" s="75"/>
      <c r="J167" s="75"/>
      <c r="K167" s="75"/>
      <c r="L167" s="75"/>
      <c r="M167" s="75"/>
      <c r="N167" s="75"/>
      <c r="O167" s="75"/>
      <c r="P167" s="75"/>
      <c r="Q167" s="75"/>
      <c r="R167" s="75"/>
      <c r="S167" s="75"/>
      <c r="T167" s="136"/>
      <c r="U167" s="136"/>
    </row>
    <row r="168" spans="1:21" ht="18.75" x14ac:dyDescent="0.25">
      <c r="A168" s="289" t="s">
        <v>264</v>
      </c>
      <c r="B168" s="289"/>
      <c r="C168" s="289"/>
      <c r="D168" s="289"/>
      <c r="E168" s="289"/>
      <c r="F168" s="289"/>
      <c r="G168" s="289"/>
      <c r="H168" s="289"/>
      <c r="I168" s="289"/>
      <c r="J168" s="289"/>
      <c r="K168" s="289"/>
      <c r="L168" s="289"/>
      <c r="M168" s="289"/>
      <c r="N168" s="289"/>
      <c r="O168" s="289"/>
      <c r="P168" s="289"/>
      <c r="Q168" s="289"/>
      <c r="R168" s="289"/>
      <c r="S168" s="289"/>
      <c r="T168" s="136"/>
      <c r="U168" s="136"/>
    </row>
    <row r="169" spans="1:21" ht="18.75" x14ac:dyDescent="0.25">
      <c r="A169" s="289" t="s">
        <v>265</v>
      </c>
      <c r="B169" s="289"/>
      <c r="C169" s="289"/>
      <c r="D169" s="289"/>
      <c r="E169" s="289"/>
      <c r="F169" s="289"/>
      <c r="G169" s="289"/>
      <c r="H169" s="289"/>
      <c r="I169" s="289"/>
      <c r="J169" s="289"/>
      <c r="K169" s="289"/>
      <c r="L169" s="289"/>
      <c r="M169" s="289"/>
      <c r="N169" s="289"/>
      <c r="O169" s="289"/>
      <c r="P169" s="289"/>
      <c r="Q169" s="289"/>
      <c r="R169" s="289"/>
      <c r="S169" s="289"/>
      <c r="T169" s="136"/>
      <c r="U169" s="136"/>
    </row>
    <row r="170" spans="1:21" ht="15.75" x14ac:dyDescent="0.25">
      <c r="A170" s="290"/>
      <c r="B170" s="290"/>
      <c r="C170" s="290"/>
      <c r="D170" s="290"/>
      <c r="E170" s="290"/>
      <c r="F170" s="290"/>
      <c r="G170" s="290"/>
      <c r="H170" s="290"/>
      <c r="I170" s="112"/>
      <c r="J170" s="112"/>
      <c r="K170" s="112"/>
      <c r="L170" s="112"/>
      <c r="M170" s="112"/>
      <c r="N170" s="112"/>
      <c r="O170" s="112"/>
      <c r="P170" s="112"/>
      <c r="Q170" s="112"/>
      <c r="R170" s="112"/>
      <c r="S170" s="112"/>
      <c r="T170" s="136"/>
      <c r="U170" s="136"/>
    </row>
    <row r="171" spans="1:21" ht="36" x14ac:dyDescent="0.25">
      <c r="A171" s="99"/>
      <c r="B171" s="99"/>
      <c r="C171" s="99"/>
      <c r="D171" s="99"/>
      <c r="E171" s="99"/>
      <c r="F171" s="99"/>
      <c r="G171" s="99"/>
      <c r="H171" s="99"/>
      <c r="I171" s="99"/>
      <c r="J171" s="166" t="s">
        <v>129</v>
      </c>
      <c r="K171" s="273" t="s">
        <v>130</v>
      </c>
      <c r="L171" s="273"/>
      <c r="M171" s="99"/>
      <c r="N171" s="99"/>
      <c r="O171" s="99"/>
      <c r="P171" s="166" t="s">
        <v>129</v>
      </c>
      <c r="Q171" s="167" t="s">
        <v>130</v>
      </c>
      <c r="R171" s="166" t="s">
        <v>129</v>
      </c>
      <c r="S171" s="167" t="s">
        <v>130</v>
      </c>
      <c r="T171" s="168"/>
      <c r="U171" s="168"/>
    </row>
    <row r="172" spans="1:21" ht="18.75" x14ac:dyDescent="0.25">
      <c r="A172" s="110" t="s">
        <v>4</v>
      </c>
      <c r="B172" s="110" t="s">
        <v>5</v>
      </c>
      <c r="C172" s="110" t="s">
        <v>6</v>
      </c>
      <c r="D172" s="110" t="s">
        <v>7</v>
      </c>
      <c r="E172" s="110" t="s">
        <v>8</v>
      </c>
      <c r="F172" s="110" t="s">
        <v>9</v>
      </c>
      <c r="G172" s="110" t="s">
        <v>10</v>
      </c>
      <c r="H172" s="110" t="s">
        <v>11</v>
      </c>
      <c r="I172" s="110" t="s">
        <v>12</v>
      </c>
      <c r="J172" s="113" t="s">
        <v>13</v>
      </c>
      <c r="K172" s="152" t="s">
        <v>14</v>
      </c>
      <c r="L172" s="152" t="s">
        <v>24</v>
      </c>
      <c r="M172" s="110" t="s">
        <v>25</v>
      </c>
      <c r="N172" s="110" t="s">
        <v>110</v>
      </c>
      <c r="O172" s="110" t="s">
        <v>111</v>
      </c>
      <c r="P172" s="113" t="s">
        <v>112</v>
      </c>
      <c r="Q172" s="152" t="s">
        <v>113</v>
      </c>
      <c r="R172" s="113" t="s">
        <v>114</v>
      </c>
      <c r="S172" s="152" t="s">
        <v>115</v>
      </c>
      <c r="T172" s="102" t="s">
        <v>116</v>
      </c>
      <c r="U172" s="102" t="s">
        <v>181</v>
      </c>
    </row>
    <row r="173" spans="1:21" ht="127.5" customHeight="1" x14ac:dyDescent="0.25">
      <c r="A173" s="111" t="s">
        <v>0</v>
      </c>
      <c r="B173" s="153" t="s">
        <v>238</v>
      </c>
      <c r="C173" s="237" t="s">
        <v>263</v>
      </c>
      <c r="D173" s="111" t="s">
        <v>1</v>
      </c>
      <c r="E173" s="111" t="s">
        <v>2</v>
      </c>
      <c r="F173" s="111" t="s">
        <v>233</v>
      </c>
      <c r="G173" s="111" t="s">
        <v>3</v>
      </c>
      <c r="H173" s="111" t="s">
        <v>23</v>
      </c>
      <c r="I173" s="111" t="s">
        <v>234</v>
      </c>
      <c r="J173" s="115" t="s">
        <v>267</v>
      </c>
      <c r="K173" s="154" t="s">
        <v>276</v>
      </c>
      <c r="L173" s="154" t="s">
        <v>235</v>
      </c>
      <c r="M173" s="111" t="s">
        <v>138</v>
      </c>
      <c r="N173" s="111" t="s">
        <v>136</v>
      </c>
      <c r="O173" s="111" t="s">
        <v>166</v>
      </c>
      <c r="P173" s="115" t="s">
        <v>184</v>
      </c>
      <c r="Q173" s="154" t="s">
        <v>185</v>
      </c>
      <c r="R173" s="268" t="s">
        <v>94</v>
      </c>
      <c r="S173" s="269"/>
      <c r="T173" s="103" t="s">
        <v>236</v>
      </c>
      <c r="U173" s="103" t="s">
        <v>237</v>
      </c>
    </row>
    <row r="174" spans="1:21" ht="26.25" customHeight="1" x14ac:dyDescent="0.25">
      <c r="A174" s="117">
        <v>90</v>
      </c>
      <c r="B174" s="117"/>
      <c r="C174" s="118"/>
      <c r="D174" s="119"/>
      <c r="E174" s="119"/>
      <c r="F174" s="117"/>
      <c r="G174" s="120"/>
      <c r="H174" s="155"/>
      <c r="I174" s="156"/>
      <c r="J174" s="121"/>
      <c r="K174" s="157">
        <v>0.03</v>
      </c>
      <c r="L174" s="158"/>
      <c r="M174" s="120"/>
      <c r="N174" s="117"/>
      <c r="O174" s="120"/>
      <c r="P174" s="122"/>
      <c r="Q174" s="159"/>
      <c r="R174" s="123"/>
      <c r="S174" s="160"/>
      <c r="T174" s="101"/>
      <c r="U174" s="101"/>
    </row>
    <row r="175" spans="1:21" ht="26.25" customHeight="1" x14ac:dyDescent="0.25">
      <c r="A175" s="117">
        <v>91</v>
      </c>
      <c r="B175" s="117"/>
      <c r="C175" s="118"/>
      <c r="D175" s="119"/>
      <c r="E175" s="119"/>
      <c r="F175" s="117"/>
      <c r="G175" s="120"/>
      <c r="H175" s="155"/>
      <c r="I175" s="156"/>
      <c r="J175" s="121"/>
      <c r="K175" s="157">
        <v>0.03</v>
      </c>
      <c r="L175" s="158"/>
      <c r="M175" s="120"/>
      <c r="N175" s="117"/>
      <c r="O175" s="120"/>
      <c r="P175" s="122"/>
      <c r="Q175" s="159"/>
      <c r="R175" s="123"/>
      <c r="S175" s="160"/>
      <c r="T175" s="101"/>
      <c r="U175" s="101"/>
    </row>
    <row r="176" spans="1:21" ht="26.25" customHeight="1" x14ac:dyDescent="0.25">
      <c r="A176" s="117">
        <v>92</v>
      </c>
      <c r="B176" s="117"/>
      <c r="C176" s="118"/>
      <c r="D176" s="120"/>
      <c r="E176" s="120"/>
      <c r="F176" s="117"/>
      <c r="G176" s="120"/>
      <c r="H176" s="155"/>
      <c r="I176" s="156"/>
      <c r="J176" s="121"/>
      <c r="K176" s="157">
        <v>0.03</v>
      </c>
      <c r="L176" s="158"/>
      <c r="M176" s="120"/>
      <c r="N176" s="117"/>
      <c r="O176" s="120"/>
      <c r="P176" s="122"/>
      <c r="Q176" s="159"/>
      <c r="R176" s="123"/>
      <c r="S176" s="160"/>
      <c r="T176" s="101"/>
      <c r="U176" s="101"/>
    </row>
    <row r="177" spans="1:21" ht="26.25" customHeight="1" x14ac:dyDescent="0.25">
      <c r="A177" s="117">
        <v>93</v>
      </c>
      <c r="B177" s="117"/>
      <c r="C177" s="118"/>
      <c r="D177" s="120"/>
      <c r="E177" s="120"/>
      <c r="F177" s="117"/>
      <c r="G177" s="120"/>
      <c r="H177" s="155"/>
      <c r="I177" s="156"/>
      <c r="J177" s="121"/>
      <c r="K177" s="157">
        <v>0.03</v>
      </c>
      <c r="L177" s="158"/>
      <c r="M177" s="120"/>
      <c r="N177" s="117"/>
      <c r="O177" s="120"/>
      <c r="P177" s="122"/>
      <c r="Q177" s="159"/>
      <c r="R177" s="123"/>
      <c r="S177" s="160"/>
      <c r="T177" s="101"/>
      <c r="U177" s="101"/>
    </row>
    <row r="178" spans="1:21" ht="26.25" customHeight="1" x14ac:dyDescent="0.25">
      <c r="A178" s="117">
        <v>94</v>
      </c>
      <c r="B178" s="117"/>
      <c r="C178" s="118"/>
      <c r="D178" s="120"/>
      <c r="E178" s="120"/>
      <c r="F178" s="117"/>
      <c r="G178" s="120"/>
      <c r="H178" s="155"/>
      <c r="I178" s="156"/>
      <c r="J178" s="121"/>
      <c r="K178" s="157">
        <v>0.03</v>
      </c>
      <c r="L178" s="158"/>
      <c r="M178" s="120"/>
      <c r="N178" s="117"/>
      <c r="O178" s="120"/>
      <c r="P178" s="122"/>
      <c r="Q178" s="159"/>
      <c r="R178" s="123"/>
      <c r="S178" s="160"/>
      <c r="T178" s="101"/>
      <c r="U178" s="101"/>
    </row>
    <row r="179" spans="1:21" ht="26.25" customHeight="1" x14ac:dyDescent="0.25">
      <c r="A179" s="117">
        <v>95</v>
      </c>
      <c r="B179" s="117"/>
      <c r="C179" s="118"/>
      <c r="D179" s="120"/>
      <c r="E179" s="120"/>
      <c r="F179" s="117"/>
      <c r="G179" s="120"/>
      <c r="H179" s="155"/>
      <c r="I179" s="156"/>
      <c r="J179" s="121"/>
      <c r="K179" s="157">
        <v>0.03</v>
      </c>
      <c r="L179" s="158"/>
      <c r="M179" s="120"/>
      <c r="N179" s="117"/>
      <c r="O179" s="120"/>
      <c r="P179" s="122"/>
      <c r="Q179" s="159"/>
      <c r="R179" s="123"/>
      <c r="S179" s="160"/>
      <c r="T179" s="101"/>
      <c r="U179" s="101"/>
    </row>
    <row r="180" spans="1:21" ht="26.25" customHeight="1" x14ac:dyDescent="0.25">
      <c r="A180" s="117">
        <v>96</v>
      </c>
      <c r="B180" s="117"/>
      <c r="C180" s="118"/>
      <c r="D180" s="120"/>
      <c r="E180" s="120"/>
      <c r="F180" s="117"/>
      <c r="G180" s="120"/>
      <c r="H180" s="155"/>
      <c r="I180" s="156"/>
      <c r="J180" s="121"/>
      <c r="K180" s="157">
        <v>0.03</v>
      </c>
      <c r="L180" s="158"/>
      <c r="M180" s="120"/>
      <c r="N180" s="117"/>
      <c r="O180" s="120"/>
      <c r="P180" s="122"/>
      <c r="Q180" s="159"/>
      <c r="R180" s="123"/>
      <c r="S180" s="160"/>
      <c r="T180" s="101"/>
      <c r="U180" s="101"/>
    </row>
    <row r="181" spans="1:21" ht="26.25" customHeight="1" x14ac:dyDescent="0.25">
      <c r="A181" s="117">
        <v>97</v>
      </c>
      <c r="B181" s="117"/>
      <c r="C181" s="118"/>
      <c r="D181" s="120"/>
      <c r="E181" s="120"/>
      <c r="F181" s="117"/>
      <c r="G181" s="120"/>
      <c r="H181" s="155"/>
      <c r="I181" s="156"/>
      <c r="J181" s="121"/>
      <c r="K181" s="157">
        <v>0.03</v>
      </c>
      <c r="L181" s="158"/>
      <c r="M181" s="120"/>
      <c r="N181" s="117"/>
      <c r="O181" s="120"/>
      <c r="P181" s="122"/>
      <c r="Q181" s="159"/>
      <c r="R181" s="123"/>
      <c r="S181" s="160"/>
      <c r="T181" s="101"/>
      <c r="U181" s="101"/>
    </row>
    <row r="182" spans="1:21" ht="26.25" customHeight="1" x14ac:dyDescent="0.25">
      <c r="A182" s="117">
        <v>98</v>
      </c>
      <c r="B182" s="117"/>
      <c r="C182" s="118"/>
      <c r="D182" s="120"/>
      <c r="E182" s="120"/>
      <c r="F182" s="117"/>
      <c r="G182" s="120"/>
      <c r="H182" s="155"/>
      <c r="I182" s="156"/>
      <c r="J182" s="121"/>
      <c r="K182" s="157">
        <v>0.03</v>
      </c>
      <c r="L182" s="158"/>
      <c r="M182" s="120"/>
      <c r="N182" s="117"/>
      <c r="O182" s="120"/>
      <c r="P182" s="122"/>
      <c r="Q182" s="159"/>
      <c r="R182" s="123"/>
      <c r="S182" s="160"/>
      <c r="T182" s="101"/>
      <c r="U182" s="101"/>
    </row>
    <row r="183" spans="1:21" ht="26.25" customHeight="1" x14ac:dyDescent="0.25">
      <c r="A183" s="117">
        <v>99</v>
      </c>
      <c r="B183" s="117"/>
      <c r="C183" s="118"/>
      <c r="D183" s="120"/>
      <c r="E183" s="120"/>
      <c r="F183" s="117"/>
      <c r="G183" s="120"/>
      <c r="H183" s="155"/>
      <c r="I183" s="156"/>
      <c r="J183" s="121"/>
      <c r="K183" s="157">
        <v>0.03</v>
      </c>
      <c r="L183" s="158"/>
      <c r="M183" s="120"/>
      <c r="N183" s="117"/>
      <c r="O183" s="120"/>
      <c r="P183" s="122"/>
      <c r="Q183" s="159"/>
      <c r="R183" s="123"/>
      <c r="S183" s="160"/>
      <c r="T183" s="101"/>
      <c r="U183" s="101"/>
    </row>
    <row r="184" spans="1:21" ht="26.25" customHeight="1" x14ac:dyDescent="0.25">
      <c r="A184" s="117">
        <v>100</v>
      </c>
      <c r="B184" s="117"/>
      <c r="C184" s="118"/>
      <c r="D184" s="120"/>
      <c r="E184" s="120"/>
      <c r="F184" s="117"/>
      <c r="G184" s="120"/>
      <c r="H184" s="155"/>
      <c r="I184" s="156"/>
      <c r="J184" s="121"/>
      <c r="K184" s="157">
        <v>0.03</v>
      </c>
      <c r="L184" s="158"/>
      <c r="M184" s="120"/>
      <c r="N184" s="117"/>
      <c r="O184" s="120"/>
      <c r="P184" s="122"/>
      <c r="Q184" s="159"/>
      <c r="R184" s="123"/>
      <c r="S184" s="160"/>
      <c r="T184" s="101"/>
      <c r="U184" s="101"/>
    </row>
    <row r="185" spans="1:21" ht="26.25" customHeight="1" x14ac:dyDescent="0.25">
      <c r="A185" s="117">
        <v>101</v>
      </c>
      <c r="B185" s="117"/>
      <c r="C185" s="118"/>
      <c r="D185" s="120"/>
      <c r="E185" s="120"/>
      <c r="F185" s="117"/>
      <c r="G185" s="120"/>
      <c r="H185" s="155"/>
      <c r="I185" s="156"/>
      <c r="J185" s="121"/>
      <c r="K185" s="157">
        <v>0.03</v>
      </c>
      <c r="L185" s="158"/>
      <c r="M185" s="120"/>
      <c r="N185" s="117"/>
      <c r="O185" s="120"/>
      <c r="P185" s="122"/>
      <c r="Q185" s="159"/>
      <c r="R185" s="123"/>
      <c r="S185" s="160"/>
      <c r="T185" s="101"/>
      <c r="U185" s="101"/>
    </row>
    <row r="186" spans="1:21" ht="26.25" customHeight="1" x14ac:dyDescent="0.25">
      <c r="A186" s="117">
        <v>102</v>
      </c>
      <c r="B186" s="117"/>
      <c r="C186" s="118"/>
      <c r="D186" s="120"/>
      <c r="E186" s="120"/>
      <c r="F186" s="117"/>
      <c r="G186" s="120"/>
      <c r="H186" s="155"/>
      <c r="I186" s="156"/>
      <c r="J186" s="121"/>
      <c r="K186" s="157">
        <v>0.03</v>
      </c>
      <c r="L186" s="158"/>
      <c r="M186" s="120"/>
      <c r="N186" s="117"/>
      <c r="O186" s="120"/>
      <c r="P186" s="122"/>
      <c r="Q186" s="159"/>
      <c r="R186" s="123"/>
      <c r="S186" s="160"/>
      <c r="T186" s="101"/>
      <c r="U186" s="101"/>
    </row>
    <row r="187" spans="1:21" ht="26.25" customHeight="1" x14ac:dyDescent="0.25">
      <c r="A187" s="117">
        <v>103</v>
      </c>
      <c r="B187" s="117"/>
      <c r="C187" s="118"/>
      <c r="D187" s="120"/>
      <c r="E187" s="120"/>
      <c r="F187" s="117"/>
      <c r="G187" s="120"/>
      <c r="H187" s="155"/>
      <c r="I187" s="156"/>
      <c r="J187" s="121"/>
      <c r="K187" s="157">
        <v>0.03</v>
      </c>
      <c r="L187" s="158"/>
      <c r="M187" s="120"/>
      <c r="N187" s="117"/>
      <c r="O187" s="120"/>
      <c r="P187" s="122"/>
      <c r="Q187" s="159"/>
      <c r="R187" s="123"/>
      <c r="S187" s="160"/>
      <c r="T187" s="101"/>
      <c r="U187" s="101"/>
    </row>
    <row r="188" spans="1:21" ht="26.25" customHeight="1" x14ac:dyDescent="0.25">
      <c r="A188" s="117">
        <v>104</v>
      </c>
      <c r="B188" s="117"/>
      <c r="C188" s="118"/>
      <c r="D188" s="120"/>
      <c r="E188" s="120"/>
      <c r="F188" s="117"/>
      <c r="G188" s="120"/>
      <c r="H188" s="155"/>
      <c r="I188" s="156"/>
      <c r="J188" s="121"/>
      <c r="K188" s="157">
        <v>0.03</v>
      </c>
      <c r="L188" s="158"/>
      <c r="M188" s="120"/>
      <c r="N188" s="117"/>
      <c r="O188" s="120"/>
      <c r="P188" s="122"/>
      <c r="Q188" s="159"/>
      <c r="R188" s="123"/>
      <c r="S188" s="160"/>
      <c r="T188" s="101"/>
      <c r="U188" s="101"/>
    </row>
    <row r="189" spans="1:21" ht="26.25" customHeight="1" x14ac:dyDescent="0.25">
      <c r="A189" s="117">
        <v>105</v>
      </c>
      <c r="B189" s="117"/>
      <c r="C189" s="118"/>
      <c r="D189" s="120"/>
      <c r="E189" s="120"/>
      <c r="F189" s="117"/>
      <c r="G189" s="120"/>
      <c r="H189" s="155"/>
      <c r="I189" s="156"/>
      <c r="J189" s="121"/>
      <c r="K189" s="157">
        <v>0.03</v>
      </c>
      <c r="L189" s="158"/>
      <c r="M189" s="120"/>
      <c r="N189" s="117"/>
      <c r="O189" s="120"/>
      <c r="P189" s="122"/>
      <c r="Q189" s="159"/>
      <c r="R189" s="123"/>
      <c r="S189" s="160"/>
      <c r="T189" s="101"/>
      <c r="U189" s="101"/>
    </row>
    <row r="190" spans="1:21" ht="26.25" customHeight="1" x14ac:dyDescent="0.25">
      <c r="A190" s="117">
        <v>106</v>
      </c>
      <c r="B190" s="117"/>
      <c r="C190" s="118"/>
      <c r="D190" s="120"/>
      <c r="E190" s="120"/>
      <c r="F190" s="117"/>
      <c r="G190" s="120"/>
      <c r="H190" s="155"/>
      <c r="I190" s="156"/>
      <c r="J190" s="121"/>
      <c r="K190" s="157">
        <v>0.03</v>
      </c>
      <c r="L190" s="158"/>
      <c r="M190" s="120"/>
      <c r="N190" s="117"/>
      <c r="O190" s="120"/>
      <c r="P190" s="122"/>
      <c r="Q190" s="159"/>
      <c r="R190" s="123"/>
      <c r="S190" s="160"/>
      <c r="T190" s="101"/>
      <c r="U190" s="101"/>
    </row>
    <row r="191" spans="1:21" ht="26.25" customHeight="1" x14ac:dyDescent="0.25">
      <c r="A191" s="117">
        <v>107</v>
      </c>
      <c r="B191" s="117"/>
      <c r="C191" s="118"/>
      <c r="D191" s="120"/>
      <c r="E191" s="120"/>
      <c r="F191" s="117"/>
      <c r="G191" s="120"/>
      <c r="H191" s="155"/>
      <c r="I191" s="156"/>
      <c r="J191" s="121"/>
      <c r="K191" s="157">
        <v>0.03</v>
      </c>
      <c r="L191" s="158"/>
      <c r="M191" s="120"/>
      <c r="N191" s="117"/>
      <c r="O191" s="120"/>
      <c r="P191" s="122"/>
      <c r="Q191" s="159"/>
      <c r="R191" s="123"/>
      <c r="S191" s="160"/>
      <c r="T191" s="101"/>
      <c r="U191" s="101"/>
    </row>
    <row r="192" spans="1:21" ht="26.25" customHeight="1" x14ac:dyDescent="0.25">
      <c r="A192" s="117">
        <v>108</v>
      </c>
      <c r="B192" s="117"/>
      <c r="C192" s="118"/>
      <c r="D192" s="120"/>
      <c r="E192" s="120"/>
      <c r="F192" s="117"/>
      <c r="G192" s="120"/>
      <c r="H192" s="155"/>
      <c r="I192" s="156"/>
      <c r="J192" s="121"/>
      <c r="K192" s="157">
        <v>0.03</v>
      </c>
      <c r="L192" s="158"/>
      <c r="M192" s="120"/>
      <c r="N192" s="117"/>
      <c r="O192" s="120"/>
      <c r="P192" s="122"/>
      <c r="Q192" s="159"/>
      <c r="R192" s="123"/>
      <c r="S192" s="160"/>
      <c r="T192" s="101"/>
      <c r="U192" s="101"/>
    </row>
    <row r="193" spans="1:21" ht="26.25" customHeight="1" x14ac:dyDescent="0.25">
      <c r="A193" s="117">
        <v>109</v>
      </c>
      <c r="B193" s="117"/>
      <c r="C193" s="118"/>
      <c r="D193" s="120"/>
      <c r="E193" s="120"/>
      <c r="F193" s="117"/>
      <c r="G193" s="120"/>
      <c r="H193" s="155"/>
      <c r="I193" s="156"/>
      <c r="J193" s="121"/>
      <c r="K193" s="157">
        <v>0.03</v>
      </c>
      <c r="L193" s="158"/>
      <c r="M193" s="120"/>
      <c r="N193" s="117"/>
      <c r="O193" s="120"/>
      <c r="P193" s="122"/>
      <c r="Q193" s="159"/>
      <c r="R193" s="123"/>
      <c r="S193" s="160"/>
      <c r="T193" s="101"/>
      <c r="U193" s="101"/>
    </row>
    <row r="194" spans="1:21" ht="26.25" customHeight="1" x14ac:dyDescent="0.25">
      <c r="A194" s="117">
        <v>110</v>
      </c>
      <c r="B194" s="117"/>
      <c r="C194" s="118"/>
      <c r="D194" s="120"/>
      <c r="E194" s="120"/>
      <c r="F194" s="117"/>
      <c r="G194" s="120"/>
      <c r="H194" s="155"/>
      <c r="I194" s="156"/>
      <c r="J194" s="121"/>
      <c r="K194" s="157">
        <v>0.03</v>
      </c>
      <c r="L194" s="158"/>
      <c r="M194" s="120"/>
      <c r="N194" s="117"/>
      <c r="O194" s="120"/>
      <c r="P194" s="122"/>
      <c r="Q194" s="159"/>
      <c r="R194" s="123"/>
      <c r="S194" s="160"/>
      <c r="T194" s="101"/>
      <c r="U194" s="101"/>
    </row>
    <row r="195" spans="1:21" ht="26.25" customHeight="1" x14ac:dyDescent="0.25">
      <c r="A195" s="117">
        <v>111</v>
      </c>
      <c r="B195" s="117"/>
      <c r="C195" s="118"/>
      <c r="D195" s="120"/>
      <c r="E195" s="120"/>
      <c r="F195" s="117"/>
      <c r="G195" s="120"/>
      <c r="H195" s="155"/>
      <c r="I195" s="156"/>
      <c r="J195" s="121"/>
      <c r="K195" s="157">
        <v>0.03</v>
      </c>
      <c r="L195" s="158"/>
      <c r="M195" s="120"/>
      <c r="N195" s="117"/>
      <c r="O195" s="120"/>
      <c r="P195" s="122"/>
      <c r="Q195" s="159"/>
      <c r="R195" s="123"/>
      <c r="S195" s="160"/>
      <c r="T195" s="101"/>
      <c r="U195" s="101"/>
    </row>
    <row r="196" spans="1:21" ht="26.25" customHeight="1" x14ac:dyDescent="0.25">
      <c r="A196" s="117">
        <v>112</v>
      </c>
      <c r="B196" s="117"/>
      <c r="C196" s="118"/>
      <c r="D196" s="120"/>
      <c r="E196" s="120"/>
      <c r="F196" s="117"/>
      <c r="G196" s="120"/>
      <c r="H196" s="155"/>
      <c r="I196" s="156"/>
      <c r="J196" s="121"/>
      <c r="K196" s="157">
        <v>0.03</v>
      </c>
      <c r="L196" s="158"/>
      <c r="M196" s="120"/>
      <c r="N196" s="117"/>
      <c r="O196" s="120"/>
      <c r="P196" s="122"/>
      <c r="Q196" s="159"/>
      <c r="R196" s="123"/>
      <c r="S196" s="160"/>
      <c r="T196" s="101"/>
      <c r="U196" s="101"/>
    </row>
    <row r="197" spans="1:21" ht="26.25" customHeight="1" x14ac:dyDescent="0.25">
      <c r="A197" s="271" t="s">
        <v>167</v>
      </c>
      <c r="B197" s="271"/>
      <c r="C197" s="271"/>
      <c r="D197" s="272"/>
      <c r="E197" s="124"/>
      <c r="F197" s="110"/>
      <c r="G197" s="110"/>
      <c r="H197" s="124"/>
      <c r="I197" s="163"/>
      <c r="J197" s="124"/>
      <c r="K197" s="164"/>
      <c r="L197" s="165"/>
      <c r="M197" s="110"/>
      <c r="N197" s="110"/>
      <c r="O197" s="124"/>
      <c r="P197" s="126"/>
      <c r="Q197" s="126"/>
      <c r="R197" s="127"/>
      <c r="S197" s="127"/>
      <c r="T197" s="101"/>
      <c r="U197" s="101"/>
    </row>
    <row r="198" spans="1:21" x14ac:dyDescent="0.25">
      <c r="A198" s="75"/>
      <c r="B198" s="75"/>
      <c r="C198" s="75"/>
      <c r="D198" s="75"/>
      <c r="E198" s="75"/>
      <c r="F198" s="75"/>
      <c r="G198" s="75"/>
      <c r="H198" s="75"/>
      <c r="I198" s="169"/>
      <c r="J198" s="75"/>
      <c r="K198" s="75"/>
      <c r="L198" s="170"/>
      <c r="M198" s="75"/>
      <c r="N198" s="75"/>
      <c r="O198" s="75"/>
      <c r="P198" s="75"/>
      <c r="Q198" s="75"/>
      <c r="R198" s="75"/>
      <c r="S198" s="75"/>
      <c r="T198" s="136"/>
      <c r="U198" s="136"/>
    </row>
    <row r="199" spans="1:21" ht="34.5" customHeight="1" x14ac:dyDescent="0.25">
      <c r="A199" s="75"/>
      <c r="B199" s="75"/>
      <c r="C199" s="75"/>
      <c r="D199" s="75"/>
      <c r="E199" s="75"/>
      <c r="F199" s="75"/>
      <c r="G199" s="75"/>
      <c r="H199" s="75"/>
      <c r="I199" s="75"/>
      <c r="J199" s="75"/>
      <c r="K199" s="75"/>
      <c r="L199" s="171" t="s">
        <v>168</v>
      </c>
      <c r="M199" s="75"/>
      <c r="N199" s="137" t="s">
        <v>26</v>
      </c>
      <c r="O199" s="75"/>
      <c r="P199" s="274" t="s">
        <v>27</v>
      </c>
      <c r="Q199" s="275"/>
      <c r="R199" s="276"/>
      <c r="S199" s="276"/>
      <c r="T199" s="136"/>
      <c r="U199" s="136"/>
    </row>
    <row r="200" spans="1:21" x14ac:dyDescent="0.25">
      <c r="A200" s="75"/>
      <c r="B200" s="75"/>
      <c r="C200" s="75"/>
      <c r="D200" s="75"/>
      <c r="E200" s="75"/>
      <c r="F200" s="75"/>
      <c r="G200" s="75"/>
      <c r="H200" s="75"/>
      <c r="I200" s="172"/>
      <c r="J200" s="75"/>
      <c r="K200" s="75"/>
      <c r="L200" s="75"/>
      <c r="M200" s="75"/>
      <c r="N200" s="75"/>
      <c r="O200" s="75"/>
      <c r="P200" s="287" t="s">
        <v>135</v>
      </c>
      <c r="Q200" s="287"/>
      <c r="R200" s="287"/>
      <c r="S200" s="287"/>
      <c r="T200" s="136"/>
      <c r="U200" s="136"/>
    </row>
    <row r="201" spans="1:21" x14ac:dyDescent="0.25">
      <c r="A201" s="75"/>
      <c r="B201" s="75"/>
      <c r="C201" s="75"/>
      <c r="D201" s="75"/>
      <c r="E201" s="75"/>
      <c r="F201" s="75"/>
      <c r="G201" s="75"/>
      <c r="H201" s="75"/>
      <c r="I201" s="75"/>
      <c r="J201" s="75"/>
      <c r="K201" s="75"/>
      <c r="L201" s="75"/>
      <c r="M201" s="75"/>
      <c r="N201" s="75"/>
      <c r="O201" s="75"/>
      <c r="P201" s="75"/>
      <c r="Q201" s="75"/>
      <c r="R201" s="75"/>
      <c r="S201" s="75"/>
      <c r="T201" s="136"/>
      <c r="U201" s="136"/>
    </row>
    <row r="202" spans="1:21" x14ac:dyDescent="0.25">
      <c r="A202" s="75"/>
      <c r="B202" s="75"/>
      <c r="C202" s="75"/>
      <c r="D202" s="75"/>
      <c r="E202" s="75"/>
      <c r="F202" s="75"/>
      <c r="G202" s="75"/>
      <c r="H202" s="75"/>
      <c r="I202" s="75"/>
      <c r="J202" s="75"/>
      <c r="K202" s="75"/>
      <c r="L202" s="75"/>
      <c r="M202" s="75"/>
      <c r="N202" s="75"/>
      <c r="O202" s="75"/>
      <c r="P202" s="75"/>
      <c r="Q202" s="75"/>
      <c r="R202" s="75"/>
      <c r="S202" s="75"/>
      <c r="T202" s="136"/>
      <c r="U202" s="136"/>
    </row>
    <row r="203" spans="1:21" x14ac:dyDescent="0.25">
      <c r="A203" s="75"/>
      <c r="B203" s="75"/>
      <c r="C203" s="75"/>
      <c r="D203" s="75"/>
      <c r="E203" s="75"/>
      <c r="F203" s="75"/>
      <c r="G203" s="75"/>
      <c r="H203" s="75"/>
      <c r="I203" s="75"/>
      <c r="J203" s="75"/>
      <c r="K203" s="75"/>
      <c r="L203" s="75"/>
      <c r="M203" s="75"/>
      <c r="N203" s="75"/>
      <c r="O203" s="75"/>
      <c r="P203" s="75"/>
      <c r="Q203" s="75"/>
      <c r="R203" s="75"/>
      <c r="S203" s="75"/>
      <c r="T203" s="136"/>
      <c r="U203" s="136"/>
    </row>
    <row r="204" spans="1:21" x14ac:dyDescent="0.25">
      <c r="A204" s="75"/>
      <c r="B204" s="75"/>
      <c r="C204" s="75"/>
      <c r="D204" s="75"/>
      <c r="E204" s="75"/>
      <c r="F204" s="75"/>
      <c r="G204" s="75"/>
      <c r="H204" s="75"/>
      <c r="I204" s="75"/>
      <c r="J204" s="75"/>
      <c r="K204" s="75"/>
      <c r="L204" s="75"/>
      <c r="M204" s="75"/>
      <c r="N204" s="75"/>
      <c r="O204" s="75"/>
      <c r="P204" s="75"/>
      <c r="Q204" s="75"/>
      <c r="R204" s="75"/>
      <c r="S204" s="75"/>
      <c r="T204" s="136"/>
      <c r="U204" s="136"/>
    </row>
    <row r="205" spans="1:21" x14ac:dyDescent="0.25">
      <c r="A205" s="75"/>
      <c r="B205" s="75"/>
      <c r="C205" s="75"/>
      <c r="D205" s="75"/>
      <c r="E205" s="75"/>
      <c r="F205" s="75"/>
      <c r="G205" s="75"/>
      <c r="H205" s="75"/>
      <c r="I205" s="75"/>
      <c r="J205" s="75"/>
      <c r="K205" s="75"/>
      <c r="L205" s="75"/>
      <c r="M205" s="75"/>
      <c r="N205" s="75"/>
      <c r="O205" s="75"/>
      <c r="P205" s="75"/>
      <c r="Q205" s="75"/>
      <c r="R205" s="75"/>
      <c r="S205" s="75"/>
      <c r="T205" s="136"/>
      <c r="U205" s="136"/>
    </row>
    <row r="206" spans="1:21" x14ac:dyDescent="0.25">
      <c r="A206" s="75"/>
      <c r="B206" s="75"/>
      <c r="C206" s="75"/>
      <c r="D206" s="75"/>
      <c r="E206" s="75"/>
      <c r="F206" s="75"/>
      <c r="G206" s="75"/>
      <c r="H206" s="75"/>
      <c r="I206" s="75"/>
      <c r="J206" s="75"/>
      <c r="K206" s="75"/>
      <c r="L206" s="75"/>
      <c r="M206" s="75"/>
      <c r="N206" s="75"/>
      <c r="O206" s="75"/>
      <c r="P206" s="75"/>
      <c r="Q206" s="75"/>
      <c r="R206" s="75"/>
      <c r="S206" s="75"/>
      <c r="T206" s="136"/>
      <c r="U206" s="136"/>
    </row>
    <row r="207" spans="1:21" ht="26.25" customHeight="1" x14ac:dyDescent="0.25">
      <c r="A207" s="139" t="s">
        <v>15</v>
      </c>
      <c r="B207" s="139"/>
      <c r="C207" s="139"/>
      <c r="D207" s="75"/>
      <c r="E207" s="75"/>
      <c r="F207" s="75"/>
      <c r="G207" s="75"/>
      <c r="H207" s="278" t="s">
        <v>119</v>
      </c>
      <c r="I207" s="140"/>
      <c r="J207" s="141" t="s">
        <v>18</v>
      </c>
      <c r="K207" s="279">
        <f>$K$1</f>
        <v>0</v>
      </c>
      <c r="L207" s="279"/>
      <c r="M207" s="279"/>
      <c r="N207" s="279"/>
      <c r="O207" s="279"/>
      <c r="P207" s="140"/>
      <c r="Q207" s="141" t="s">
        <v>21</v>
      </c>
      <c r="R207" s="279"/>
      <c r="S207" s="279"/>
      <c r="T207" s="136"/>
      <c r="U207" s="136"/>
    </row>
    <row r="208" spans="1:21" ht="18.75" x14ac:dyDescent="0.25">
      <c r="A208" s="139" t="s">
        <v>16</v>
      </c>
      <c r="B208" s="139"/>
      <c r="C208" s="139"/>
      <c r="D208" s="75"/>
      <c r="E208" s="75"/>
      <c r="F208" s="75"/>
      <c r="G208" s="75"/>
      <c r="H208" s="278"/>
      <c r="I208" s="140"/>
      <c r="J208" s="143" t="s">
        <v>132</v>
      </c>
      <c r="K208" s="279">
        <f>$K$2</f>
        <v>0</v>
      </c>
      <c r="L208" s="279"/>
      <c r="M208" s="279"/>
      <c r="N208" s="279"/>
      <c r="O208" s="279"/>
      <c r="P208" s="280" t="s">
        <v>162</v>
      </c>
      <c r="Q208" s="281"/>
      <c r="R208" s="281"/>
      <c r="S208" s="282"/>
      <c r="T208" s="136"/>
      <c r="U208" s="136"/>
    </row>
    <row r="209" spans="1:21" ht="33" customHeight="1" x14ac:dyDescent="0.25">
      <c r="A209" s="139" t="s">
        <v>17</v>
      </c>
      <c r="B209" s="139"/>
      <c r="C209" s="139"/>
      <c r="D209" s="75"/>
      <c r="E209" s="75"/>
      <c r="F209" s="75"/>
      <c r="G209" s="75"/>
      <c r="H209" s="278"/>
      <c r="I209" s="140"/>
      <c r="J209" s="141" t="s">
        <v>134</v>
      </c>
      <c r="K209" s="283">
        <f>$K$3</f>
        <v>0</v>
      </c>
      <c r="L209" s="284"/>
      <c r="M209" s="285"/>
      <c r="N209" s="144" t="s">
        <v>133</v>
      </c>
      <c r="O209" s="145">
        <f>$O$3</f>
        <v>0</v>
      </c>
      <c r="P209" s="286" t="s">
        <v>163</v>
      </c>
      <c r="Q209" s="286"/>
      <c r="R209" s="286"/>
      <c r="S209" s="286"/>
      <c r="T209" s="136"/>
      <c r="U209" s="136"/>
    </row>
    <row r="210" spans="1:21" ht="19.5" customHeight="1" x14ac:dyDescent="0.25">
      <c r="A210" s="75"/>
      <c r="B210" s="75"/>
      <c r="C210" s="75"/>
      <c r="D210" s="75"/>
      <c r="E210" s="75"/>
      <c r="F210" s="75"/>
      <c r="G210" s="75"/>
      <c r="H210" s="278"/>
      <c r="I210" s="140"/>
      <c r="J210" s="141" t="s">
        <v>19</v>
      </c>
      <c r="K210" s="279">
        <f>$K$4</f>
        <v>0</v>
      </c>
      <c r="L210" s="279"/>
      <c r="M210" s="279"/>
      <c r="N210" s="279"/>
      <c r="O210" s="279"/>
      <c r="P210" s="140"/>
      <c r="Q210" s="141" t="s">
        <v>22</v>
      </c>
      <c r="R210" s="279">
        <f>$R$4</f>
        <v>0</v>
      </c>
      <c r="S210" s="279"/>
      <c r="T210" s="136"/>
      <c r="U210" s="136"/>
    </row>
    <row r="211" spans="1:21" ht="21" customHeight="1" x14ac:dyDescent="0.25">
      <c r="A211" s="75"/>
      <c r="B211" s="75"/>
      <c r="C211" s="75"/>
      <c r="D211" s="75"/>
      <c r="E211" s="75"/>
      <c r="F211" s="75"/>
      <c r="G211" s="75"/>
      <c r="H211" s="278"/>
      <c r="I211" s="140"/>
      <c r="J211" s="141" t="s">
        <v>131</v>
      </c>
      <c r="K211" s="279">
        <f>$K$5</f>
        <v>0</v>
      </c>
      <c r="L211" s="279"/>
      <c r="M211" s="279"/>
      <c r="N211" s="279"/>
      <c r="O211" s="279"/>
      <c r="P211" s="288" t="s">
        <v>165</v>
      </c>
      <c r="Q211" s="288"/>
      <c r="R211" s="279">
        <f>$R$5</f>
        <v>0</v>
      </c>
      <c r="S211" s="279"/>
      <c r="T211" s="136"/>
      <c r="U211" s="136"/>
    </row>
    <row r="212" spans="1:21" x14ac:dyDescent="0.25">
      <c r="A212" s="75"/>
      <c r="B212" s="75"/>
      <c r="C212" s="75"/>
      <c r="D212" s="75"/>
      <c r="E212" s="75"/>
      <c r="F212" s="75"/>
      <c r="G212" s="75"/>
      <c r="H212" s="75"/>
      <c r="I212" s="75"/>
      <c r="J212" s="75"/>
      <c r="K212" s="75"/>
      <c r="L212" s="75"/>
      <c r="M212" s="75"/>
      <c r="N212" s="75"/>
      <c r="O212" s="75"/>
      <c r="P212" s="75"/>
      <c r="Q212" s="75"/>
      <c r="R212" s="75"/>
      <c r="S212" s="75"/>
      <c r="T212" s="136"/>
      <c r="U212" s="136"/>
    </row>
    <row r="213" spans="1:21" ht="18.75" x14ac:dyDescent="0.25">
      <c r="A213" s="289" t="s">
        <v>264</v>
      </c>
      <c r="B213" s="289"/>
      <c r="C213" s="289"/>
      <c r="D213" s="289"/>
      <c r="E213" s="289"/>
      <c r="F213" s="289"/>
      <c r="G213" s="289"/>
      <c r="H213" s="289"/>
      <c r="I213" s="289"/>
      <c r="J213" s="289"/>
      <c r="K213" s="289"/>
      <c r="L213" s="289"/>
      <c r="M213" s="289"/>
      <c r="N213" s="289"/>
      <c r="O213" s="289"/>
      <c r="P213" s="289"/>
      <c r="Q213" s="289"/>
      <c r="R213" s="289"/>
      <c r="S213" s="289"/>
      <c r="T213" s="136"/>
      <c r="U213" s="136"/>
    </row>
    <row r="214" spans="1:21" ht="18.75" x14ac:dyDescent="0.25">
      <c r="A214" s="289" t="s">
        <v>265</v>
      </c>
      <c r="B214" s="289"/>
      <c r="C214" s="289"/>
      <c r="D214" s="289"/>
      <c r="E214" s="289"/>
      <c r="F214" s="289"/>
      <c r="G214" s="289"/>
      <c r="H214" s="289"/>
      <c r="I214" s="289"/>
      <c r="J214" s="289"/>
      <c r="K214" s="289"/>
      <c r="L214" s="289"/>
      <c r="M214" s="289"/>
      <c r="N214" s="289"/>
      <c r="O214" s="289"/>
      <c r="P214" s="289"/>
      <c r="Q214" s="289"/>
      <c r="R214" s="289"/>
      <c r="S214" s="289"/>
      <c r="T214" s="136"/>
      <c r="U214" s="136"/>
    </row>
    <row r="215" spans="1:21" ht="15.75" x14ac:dyDescent="0.25">
      <c r="A215" s="290"/>
      <c r="B215" s="290"/>
      <c r="C215" s="290"/>
      <c r="D215" s="290"/>
      <c r="E215" s="290"/>
      <c r="F215" s="290"/>
      <c r="G215" s="290"/>
      <c r="H215" s="290"/>
      <c r="I215" s="112"/>
      <c r="J215" s="112"/>
      <c r="K215" s="112"/>
      <c r="L215" s="112"/>
      <c r="M215" s="112"/>
      <c r="N215" s="112"/>
      <c r="O215" s="112"/>
      <c r="P215" s="112"/>
      <c r="Q215" s="112"/>
      <c r="R215" s="112"/>
      <c r="S215" s="112"/>
      <c r="T215" s="136"/>
      <c r="U215" s="136"/>
    </row>
    <row r="216" spans="1:21" ht="36" x14ac:dyDescent="0.25">
      <c r="A216" s="99"/>
      <c r="B216" s="99"/>
      <c r="C216" s="99"/>
      <c r="D216" s="99"/>
      <c r="E216" s="99"/>
      <c r="F216" s="99"/>
      <c r="G216" s="99"/>
      <c r="H216" s="99"/>
      <c r="I216" s="99"/>
      <c r="J216" s="166" t="s">
        <v>129</v>
      </c>
      <c r="K216" s="273" t="s">
        <v>130</v>
      </c>
      <c r="L216" s="273"/>
      <c r="M216" s="99"/>
      <c r="N216" s="99"/>
      <c r="O216" s="99"/>
      <c r="P216" s="166" t="s">
        <v>129</v>
      </c>
      <c r="Q216" s="167" t="s">
        <v>130</v>
      </c>
      <c r="R216" s="166" t="s">
        <v>129</v>
      </c>
      <c r="S216" s="167" t="s">
        <v>130</v>
      </c>
      <c r="T216" s="168"/>
      <c r="U216" s="168"/>
    </row>
    <row r="217" spans="1:21" ht="18.75" x14ac:dyDescent="0.25">
      <c r="A217" s="110" t="s">
        <v>4</v>
      </c>
      <c r="B217" s="110" t="s">
        <v>5</v>
      </c>
      <c r="C217" s="110" t="s">
        <v>6</v>
      </c>
      <c r="D217" s="110" t="s">
        <v>7</v>
      </c>
      <c r="E217" s="110" t="s">
        <v>8</v>
      </c>
      <c r="F217" s="110" t="s">
        <v>9</v>
      </c>
      <c r="G217" s="110" t="s">
        <v>10</v>
      </c>
      <c r="H217" s="110" t="s">
        <v>11</v>
      </c>
      <c r="I217" s="110" t="s">
        <v>12</v>
      </c>
      <c r="J217" s="113" t="s">
        <v>13</v>
      </c>
      <c r="K217" s="152" t="s">
        <v>14</v>
      </c>
      <c r="L217" s="152" t="s">
        <v>24</v>
      </c>
      <c r="M217" s="110" t="s">
        <v>25</v>
      </c>
      <c r="N217" s="110" t="s">
        <v>110</v>
      </c>
      <c r="O217" s="110" t="s">
        <v>111</v>
      </c>
      <c r="P217" s="113" t="s">
        <v>112</v>
      </c>
      <c r="Q217" s="152" t="s">
        <v>113</v>
      </c>
      <c r="R217" s="113" t="s">
        <v>114</v>
      </c>
      <c r="S217" s="152" t="s">
        <v>115</v>
      </c>
      <c r="T217" s="102" t="s">
        <v>116</v>
      </c>
      <c r="U217" s="102" t="s">
        <v>181</v>
      </c>
    </row>
    <row r="218" spans="1:21" ht="127.5" customHeight="1" x14ac:dyDescent="0.25">
      <c r="A218" s="111" t="s">
        <v>0</v>
      </c>
      <c r="B218" s="153" t="s">
        <v>238</v>
      </c>
      <c r="C218" s="237" t="s">
        <v>263</v>
      </c>
      <c r="D218" s="111" t="s">
        <v>1</v>
      </c>
      <c r="E218" s="111" t="s">
        <v>2</v>
      </c>
      <c r="F218" s="111" t="s">
        <v>233</v>
      </c>
      <c r="G218" s="111" t="s">
        <v>3</v>
      </c>
      <c r="H218" s="111" t="s">
        <v>23</v>
      </c>
      <c r="I218" s="111" t="s">
        <v>234</v>
      </c>
      <c r="J218" s="115" t="s">
        <v>267</v>
      </c>
      <c r="K218" s="154" t="s">
        <v>276</v>
      </c>
      <c r="L218" s="154" t="s">
        <v>235</v>
      </c>
      <c r="M218" s="111" t="s">
        <v>138</v>
      </c>
      <c r="N218" s="111" t="s">
        <v>136</v>
      </c>
      <c r="O218" s="111" t="s">
        <v>166</v>
      </c>
      <c r="P218" s="115" t="s">
        <v>184</v>
      </c>
      <c r="Q218" s="154" t="s">
        <v>185</v>
      </c>
      <c r="R218" s="268" t="s">
        <v>94</v>
      </c>
      <c r="S218" s="269"/>
      <c r="T218" s="103" t="s">
        <v>236</v>
      </c>
      <c r="U218" s="103" t="s">
        <v>237</v>
      </c>
    </row>
    <row r="219" spans="1:21" ht="26.25" customHeight="1" x14ac:dyDescent="0.25">
      <c r="A219" s="117">
        <v>113</v>
      </c>
      <c r="B219" s="117"/>
      <c r="C219" s="118"/>
      <c r="D219" s="119"/>
      <c r="E219" s="119"/>
      <c r="F219" s="117"/>
      <c r="G219" s="120"/>
      <c r="H219" s="155"/>
      <c r="I219" s="156"/>
      <c r="J219" s="121"/>
      <c r="K219" s="157">
        <v>0.03</v>
      </c>
      <c r="L219" s="158"/>
      <c r="M219" s="120"/>
      <c r="N219" s="117"/>
      <c r="O219" s="120"/>
      <c r="P219" s="122"/>
      <c r="Q219" s="159"/>
      <c r="R219" s="123"/>
      <c r="S219" s="160"/>
      <c r="T219" s="101"/>
      <c r="U219" s="101"/>
    </row>
    <row r="220" spans="1:21" ht="26.25" customHeight="1" x14ac:dyDescent="0.25">
      <c r="A220" s="117">
        <v>114</v>
      </c>
      <c r="B220" s="117"/>
      <c r="C220" s="118"/>
      <c r="D220" s="119"/>
      <c r="E220" s="119"/>
      <c r="F220" s="117"/>
      <c r="G220" s="120"/>
      <c r="H220" s="155"/>
      <c r="I220" s="156"/>
      <c r="J220" s="121"/>
      <c r="K220" s="157">
        <v>0.03</v>
      </c>
      <c r="L220" s="158"/>
      <c r="M220" s="120"/>
      <c r="N220" s="117"/>
      <c r="O220" s="120"/>
      <c r="P220" s="122"/>
      <c r="Q220" s="159"/>
      <c r="R220" s="123"/>
      <c r="S220" s="160"/>
      <c r="T220" s="101"/>
      <c r="U220" s="101"/>
    </row>
    <row r="221" spans="1:21" ht="26.25" customHeight="1" x14ac:dyDescent="0.25">
      <c r="A221" s="117">
        <v>115</v>
      </c>
      <c r="B221" s="117"/>
      <c r="C221" s="118"/>
      <c r="D221" s="120"/>
      <c r="E221" s="120"/>
      <c r="F221" s="117"/>
      <c r="G221" s="120"/>
      <c r="H221" s="155"/>
      <c r="I221" s="156"/>
      <c r="J221" s="121"/>
      <c r="K221" s="157">
        <v>0.03</v>
      </c>
      <c r="L221" s="158"/>
      <c r="M221" s="120"/>
      <c r="N221" s="117"/>
      <c r="O221" s="120"/>
      <c r="P221" s="122"/>
      <c r="Q221" s="159"/>
      <c r="R221" s="123"/>
      <c r="S221" s="160"/>
      <c r="T221" s="101"/>
      <c r="U221" s="101"/>
    </row>
    <row r="222" spans="1:21" ht="26.25" customHeight="1" x14ac:dyDescent="0.25">
      <c r="A222" s="117">
        <v>116</v>
      </c>
      <c r="B222" s="117"/>
      <c r="C222" s="118"/>
      <c r="D222" s="120"/>
      <c r="E222" s="120"/>
      <c r="F222" s="117"/>
      <c r="G222" s="120"/>
      <c r="H222" s="155"/>
      <c r="I222" s="156"/>
      <c r="J222" s="121"/>
      <c r="K222" s="157">
        <v>0.03</v>
      </c>
      <c r="L222" s="158"/>
      <c r="M222" s="120"/>
      <c r="N222" s="117"/>
      <c r="O222" s="120"/>
      <c r="P222" s="122"/>
      <c r="Q222" s="159"/>
      <c r="R222" s="123"/>
      <c r="S222" s="160"/>
      <c r="T222" s="101"/>
      <c r="U222" s="101"/>
    </row>
    <row r="223" spans="1:21" ht="26.25" customHeight="1" x14ac:dyDescent="0.25">
      <c r="A223" s="117">
        <v>117</v>
      </c>
      <c r="B223" s="117"/>
      <c r="C223" s="118"/>
      <c r="D223" s="120"/>
      <c r="E223" s="120"/>
      <c r="F223" s="117"/>
      <c r="G223" s="120"/>
      <c r="H223" s="155"/>
      <c r="I223" s="156"/>
      <c r="J223" s="121"/>
      <c r="K223" s="157">
        <v>0.03</v>
      </c>
      <c r="L223" s="158"/>
      <c r="M223" s="120"/>
      <c r="N223" s="117"/>
      <c r="O223" s="120"/>
      <c r="P223" s="122"/>
      <c r="Q223" s="159"/>
      <c r="R223" s="123"/>
      <c r="S223" s="160"/>
      <c r="T223" s="101"/>
      <c r="U223" s="101"/>
    </row>
    <row r="224" spans="1:21" ht="26.25" customHeight="1" x14ac:dyDescent="0.25">
      <c r="A224" s="117">
        <v>118</v>
      </c>
      <c r="B224" s="117"/>
      <c r="C224" s="118"/>
      <c r="D224" s="120"/>
      <c r="E224" s="120"/>
      <c r="F224" s="117"/>
      <c r="G224" s="120"/>
      <c r="H224" s="155"/>
      <c r="I224" s="156"/>
      <c r="J224" s="121"/>
      <c r="K224" s="157">
        <v>0.03</v>
      </c>
      <c r="L224" s="158"/>
      <c r="M224" s="120"/>
      <c r="N224" s="117"/>
      <c r="O224" s="120"/>
      <c r="P224" s="122"/>
      <c r="Q224" s="159"/>
      <c r="R224" s="123"/>
      <c r="S224" s="160"/>
      <c r="T224" s="101"/>
      <c r="U224" s="101"/>
    </row>
    <row r="225" spans="1:21" ht="26.25" customHeight="1" x14ac:dyDescent="0.25">
      <c r="A225" s="117">
        <v>119</v>
      </c>
      <c r="B225" s="117"/>
      <c r="C225" s="118"/>
      <c r="D225" s="120"/>
      <c r="E225" s="120"/>
      <c r="F225" s="117"/>
      <c r="G225" s="120"/>
      <c r="H225" s="155"/>
      <c r="I225" s="156"/>
      <c r="J225" s="121"/>
      <c r="K225" s="157">
        <v>0.03</v>
      </c>
      <c r="L225" s="158"/>
      <c r="M225" s="120"/>
      <c r="N225" s="117"/>
      <c r="O225" s="120"/>
      <c r="P225" s="122"/>
      <c r="Q225" s="159"/>
      <c r="R225" s="123"/>
      <c r="S225" s="160"/>
      <c r="T225" s="101"/>
      <c r="U225" s="101"/>
    </row>
    <row r="226" spans="1:21" ht="26.25" customHeight="1" x14ac:dyDescent="0.25">
      <c r="A226" s="117">
        <v>120</v>
      </c>
      <c r="B226" s="117"/>
      <c r="C226" s="118"/>
      <c r="D226" s="120"/>
      <c r="E226" s="120"/>
      <c r="F226" s="117"/>
      <c r="G226" s="120"/>
      <c r="H226" s="155"/>
      <c r="I226" s="156"/>
      <c r="J226" s="121"/>
      <c r="K226" s="157">
        <v>0.03</v>
      </c>
      <c r="L226" s="158"/>
      <c r="M226" s="120"/>
      <c r="N226" s="117"/>
      <c r="O226" s="120"/>
      <c r="P226" s="122"/>
      <c r="Q226" s="159"/>
      <c r="R226" s="123"/>
      <c r="S226" s="160"/>
      <c r="T226" s="101"/>
      <c r="U226" s="101"/>
    </row>
    <row r="227" spans="1:21" ht="26.25" customHeight="1" x14ac:dyDescent="0.25">
      <c r="A227" s="117">
        <v>121</v>
      </c>
      <c r="B227" s="117"/>
      <c r="C227" s="118"/>
      <c r="D227" s="120"/>
      <c r="E227" s="120"/>
      <c r="F227" s="117"/>
      <c r="G227" s="120"/>
      <c r="H227" s="155"/>
      <c r="I227" s="156"/>
      <c r="J227" s="121"/>
      <c r="K227" s="157">
        <v>0.03</v>
      </c>
      <c r="L227" s="158"/>
      <c r="M227" s="120"/>
      <c r="N227" s="117"/>
      <c r="O227" s="120"/>
      <c r="P227" s="122"/>
      <c r="Q227" s="159"/>
      <c r="R227" s="123"/>
      <c r="S227" s="160"/>
      <c r="T227" s="101"/>
      <c r="U227" s="101"/>
    </row>
    <row r="228" spans="1:21" ht="26.25" customHeight="1" x14ac:dyDescent="0.25">
      <c r="A228" s="117">
        <v>122</v>
      </c>
      <c r="B228" s="117"/>
      <c r="C228" s="118"/>
      <c r="D228" s="120"/>
      <c r="E228" s="120"/>
      <c r="F228" s="117"/>
      <c r="G228" s="120"/>
      <c r="H228" s="155"/>
      <c r="I228" s="156"/>
      <c r="J228" s="121"/>
      <c r="K228" s="157">
        <v>0.03</v>
      </c>
      <c r="L228" s="158"/>
      <c r="M228" s="120"/>
      <c r="N228" s="117"/>
      <c r="O228" s="120"/>
      <c r="P228" s="122"/>
      <c r="Q228" s="159"/>
      <c r="R228" s="123"/>
      <c r="S228" s="160"/>
      <c r="T228" s="101"/>
      <c r="U228" s="101"/>
    </row>
    <row r="229" spans="1:21" ht="26.25" customHeight="1" x14ac:dyDescent="0.25">
      <c r="A229" s="117">
        <v>123</v>
      </c>
      <c r="B229" s="117"/>
      <c r="C229" s="118"/>
      <c r="D229" s="120"/>
      <c r="E229" s="120"/>
      <c r="F229" s="117"/>
      <c r="G229" s="120"/>
      <c r="H229" s="155"/>
      <c r="I229" s="156"/>
      <c r="J229" s="121"/>
      <c r="K229" s="157">
        <v>0.03</v>
      </c>
      <c r="L229" s="158"/>
      <c r="M229" s="120"/>
      <c r="N229" s="117"/>
      <c r="O229" s="120"/>
      <c r="P229" s="122"/>
      <c r="Q229" s="159"/>
      <c r="R229" s="123"/>
      <c r="S229" s="160"/>
      <c r="T229" s="101"/>
      <c r="U229" s="101"/>
    </row>
    <row r="230" spans="1:21" ht="26.25" customHeight="1" x14ac:dyDescent="0.25">
      <c r="A230" s="117">
        <v>124</v>
      </c>
      <c r="B230" s="117"/>
      <c r="C230" s="118"/>
      <c r="D230" s="120"/>
      <c r="E230" s="120"/>
      <c r="F230" s="117"/>
      <c r="G230" s="120"/>
      <c r="H230" s="155"/>
      <c r="I230" s="156"/>
      <c r="J230" s="121"/>
      <c r="K230" s="157">
        <v>0.03</v>
      </c>
      <c r="L230" s="158"/>
      <c r="M230" s="120"/>
      <c r="N230" s="117"/>
      <c r="O230" s="120"/>
      <c r="P230" s="122"/>
      <c r="Q230" s="159"/>
      <c r="R230" s="123"/>
      <c r="S230" s="160"/>
      <c r="T230" s="101"/>
      <c r="U230" s="101"/>
    </row>
    <row r="231" spans="1:21" ht="26.25" customHeight="1" x14ac:dyDescent="0.25">
      <c r="A231" s="117">
        <v>125</v>
      </c>
      <c r="B231" s="117"/>
      <c r="C231" s="118"/>
      <c r="D231" s="120"/>
      <c r="E231" s="120"/>
      <c r="F231" s="117"/>
      <c r="G231" s="120"/>
      <c r="H231" s="155"/>
      <c r="I231" s="156"/>
      <c r="J231" s="121"/>
      <c r="K231" s="157">
        <v>0.03</v>
      </c>
      <c r="L231" s="158"/>
      <c r="M231" s="120"/>
      <c r="N231" s="117"/>
      <c r="O231" s="120"/>
      <c r="P231" s="122"/>
      <c r="Q231" s="159"/>
      <c r="R231" s="123"/>
      <c r="S231" s="160"/>
      <c r="T231" s="101"/>
      <c r="U231" s="101"/>
    </row>
    <row r="232" spans="1:21" ht="26.25" customHeight="1" x14ac:dyDescent="0.25">
      <c r="A232" s="117">
        <v>126</v>
      </c>
      <c r="B232" s="117"/>
      <c r="C232" s="118"/>
      <c r="D232" s="120"/>
      <c r="E232" s="120"/>
      <c r="F232" s="117"/>
      <c r="G232" s="120"/>
      <c r="H232" s="155"/>
      <c r="I232" s="156"/>
      <c r="J232" s="121"/>
      <c r="K232" s="157">
        <v>0.03</v>
      </c>
      <c r="L232" s="158"/>
      <c r="M232" s="120"/>
      <c r="N232" s="117"/>
      <c r="O232" s="120"/>
      <c r="P232" s="122"/>
      <c r="Q232" s="159"/>
      <c r="R232" s="123"/>
      <c r="S232" s="160"/>
      <c r="T232" s="101"/>
      <c r="U232" s="101"/>
    </row>
    <row r="233" spans="1:21" ht="26.25" customHeight="1" x14ac:dyDescent="0.25">
      <c r="A233" s="117">
        <v>127</v>
      </c>
      <c r="B233" s="117"/>
      <c r="C233" s="118"/>
      <c r="D233" s="120"/>
      <c r="E233" s="120"/>
      <c r="F233" s="117"/>
      <c r="G233" s="120"/>
      <c r="H233" s="155"/>
      <c r="I233" s="156"/>
      <c r="J233" s="121"/>
      <c r="K233" s="157">
        <v>0.03</v>
      </c>
      <c r="L233" s="158"/>
      <c r="M233" s="120"/>
      <c r="N233" s="117"/>
      <c r="O233" s="120"/>
      <c r="P233" s="122"/>
      <c r="Q233" s="159"/>
      <c r="R233" s="123"/>
      <c r="S233" s="160"/>
      <c r="T233" s="101"/>
      <c r="U233" s="101"/>
    </row>
    <row r="234" spans="1:21" ht="26.25" customHeight="1" x14ac:dyDescent="0.25">
      <c r="A234" s="117">
        <v>128</v>
      </c>
      <c r="B234" s="117"/>
      <c r="C234" s="118"/>
      <c r="D234" s="120"/>
      <c r="E234" s="120"/>
      <c r="F234" s="117"/>
      <c r="G234" s="120"/>
      <c r="H234" s="155"/>
      <c r="I234" s="156"/>
      <c r="J234" s="121"/>
      <c r="K234" s="157">
        <v>0.03</v>
      </c>
      <c r="L234" s="158"/>
      <c r="M234" s="120"/>
      <c r="N234" s="117"/>
      <c r="O234" s="120"/>
      <c r="P234" s="122"/>
      <c r="Q234" s="159"/>
      <c r="R234" s="123"/>
      <c r="S234" s="160"/>
      <c r="T234" s="101"/>
      <c r="U234" s="101"/>
    </row>
    <row r="235" spans="1:21" ht="26.25" customHeight="1" x14ac:dyDescent="0.25">
      <c r="A235" s="117">
        <v>129</v>
      </c>
      <c r="B235" s="117"/>
      <c r="C235" s="118"/>
      <c r="D235" s="120"/>
      <c r="E235" s="120"/>
      <c r="F235" s="117"/>
      <c r="G235" s="120"/>
      <c r="H235" s="155"/>
      <c r="I235" s="156"/>
      <c r="J235" s="121"/>
      <c r="K235" s="157">
        <v>0.03</v>
      </c>
      <c r="L235" s="158"/>
      <c r="M235" s="120"/>
      <c r="N235" s="117"/>
      <c r="O235" s="120"/>
      <c r="P235" s="122"/>
      <c r="Q235" s="159"/>
      <c r="R235" s="123"/>
      <c r="S235" s="160"/>
      <c r="T235" s="101"/>
      <c r="U235" s="101"/>
    </row>
    <row r="236" spans="1:21" ht="26.25" customHeight="1" x14ac:dyDescent="0.25">
      <c r="A236" s="117">
        <v>130</v>
      </c>
      <c r="B236" s="117"/>
      <c r="C236" s="118"/>
      <c r="D236" s="120"/>
      <c r="E236" s="120"/>
      <c r="F236" s="117"/>
      <c r="G236" s="120"/>
      <c r="H236" s="155"/>
      <c r="I236" s="156"/>
      <c r="J236" s="121"/>
      <c r="K236" s="157">
        <v>0.03</v>
      </c>
      <c r="L236" s="158"/>
      <c r="M236" s="120"/>
      <c r="N236" s="117"/>
      <c r="O236" s="120"/>
      <c r="P236" s="122"/>
      <c r="Q236" s="159"/>
      <c r="R236" s="123"/>
      <c r="S236" s="160"/>
      <c r="T236" s="101"/>
      <c r="U236" s="101"/>
    </row>
    <row r="237" spans="1:21" ht="26.25" customHeight="1" x14ac:dyDescent="0.25">
      <c r="A237" s="117">
        <v>131</v>
      </c>
      <c r="B237" s="117"/>
      <c r="C237" s="118"/>
      <c r="D237" s="120"/>
      <c r="E237" s="120"/>
      <c r="F237" s="117"/>
      <c r="G237" s="120"/>
      <c r="H237" s="155"/>
      <c r="I237" s="156"/>
      <c r="J237" s="121"/>
      <c r="K237" s="157">
        <v>0.03</v>
      </c>
      <c r="L237" s="158"/>
      <c r="M237" s="120"/>
      <c r="N237" s="117"/>
      <c r="O237" s="120"/>
      <c r="P237" s="122"/>
      <c r="Q237" s="159"/>
      <c r="R237" s="123"/>
      <c r="S237" s="160"/>
      <c r="T237" s="101"/>
      <c r="U237" s="101"/>
    </row>
    <row r="238" spans="1:21" ht="26.25" customHeight="1" x14ac:dyDescent="0.25">
      <c r="A238" s="117">
        <v>132</v>
      </c>
      <c r="B238" s="117"/>
      <c r="C238" s="118"/>
      <c r="D238" s="120"/>
      <c r="E238" s="120"/>
      <c r="F238" s="117"/>
      <c r="G238" s="120"/>
      <c r="H238" s="155"/>
      <c r="I238" s="156"/>
      <c r="J238" s="121"/>
      <c r="K238" s="157">
        <v>0.03</v>
      </c>
      <c r="L238" s="158"/>
      <c r="M238" s="120"/>
      <c r="N238" s="117"/>
      <c r="O238" s="120"/>
      <c r="P238" s="122"/>
      <c r="Q238" s="159"/>
      <c r="R238" s="123"/>
      <c r="S238" s="160"/>
      <c r="T238" s="101"/>
      <c r="U238" s="101"/>
    </row>
    <row r="239" spans="1:21" ht="26.25" customHeight="1" x14ac:dyDescent="0.25">
      <c r="A239" s="117">
        <v>133</v>
      </c>
      <c r="B239" s="117"/>
      <c r="C239" s="118"/>
      <c r="D239" s="120"/>
      <c r="E239" s="120"/>
      <c r="F239" s="117"/>
      <c r="G239" s="120"/>
      <c r="H239" s="155"/>
      <c r="I239" s="156"/>
      <c r="J239" s="121"/>
      <c r="K239" s="157">
        <v>0.03</v>
      </c>
      <c r="L239" s="158"/>
      <c r="M239" s="120"/>
      <c r="N239" s="117"/>
      <c r="O239" s="120"/>
      <c r="P239" s="122"/>
      <c r="Q239" s="159"/>
      <c r="R239" s="123"/>
      <c r="S239" s="160"/>
      <c r="T239" s="101"/>
      <c r="U239" s="101"/>
    </row>
    <row r="240" spans="1:21" ht="26.25" customHeight="1" x14ac:dyDescent="0.25">
      <c r="A240" s="117">
        <v>134</v>
      </c>
      <c r="B240" s="117"/>
      <c r="C240" s="118"/>
      <c r="D240" s="120"/>
      <c r="E240" s="120"/>
      <c r="F240" s="117"/>
      <c r="G240" s="120"/>
      <c r="H240" s="155"/>
      <c r="I240" s="156"/>
      <c r="J240" s="121"/>
      <c r="K240" s="157">
        <v>0.03</v>
      </c>
      <c r="L240" s="158"/>
      <c r="M240" s="120"/>
      <c r="N240" s="117"/>
      <c r="O240" s="120"/>
      <c r="P240" s="122"/>
      <c r="Q240" s="159"/>
      <c r="R240" s="123"/>
      <c r="S240" s="160"/>
      <c r="T240" s="101"/>
      <c r="U240" s="101"/>
    </row>
    <row r="241" spans="1:21" ht="26.25" customHeight="1" x14ac:dyDescent="0.25">
      <c r="A241" s="117">
        <v>135</v>
      </c>
      <c r="B241" s="117"/>
      <c r="C241" s="118"/>
      <c r="D241" s="120"/>
      <c r="E241" s="120"/>
      <c r="F241" s="117"/>
      <c r="G241" s="120"/>
      <c r="H241" s="155"/>
      <c r="I241" s="156"/>
      <c r="J241" s="121"/>
      <c r="K241" s="157">
        <v>0.03</v>
      </c>
      <c r="L241" s="158"/>
      <c r="M241" s="120"/>
      <c r="N241" s="117"/>
      <c r="O241" s="120"/>
      <c r="P241" s="122"/>
      <c r="Q241" s="159"/>
      <c r="R241" s="123"/>
      <c r="S241" s="160"/>
      <c r="T241" s="101"/>
      <c r="U241" s="101"/>
    </row>
    <row r="242" spans="1:21" ht="26.25" customHeight="1" x14ac:dyDescent="0.25">
      <c r="A242" s="271" t="s">
        <v>169</v>
      </c>
      <c r="B242" s="271"/>
      <c r="C242" s="271"/>
      <c r="D242" s="272"/>
      <c r="E242" s="124"/>
      <c r="F242" s="110"/>
      <c r="G242" s="110"/>
      <c r="H242" s="124"/>
      <c r="I242" s="163"/>
      <c r="J242" s="124"/>
      <c r="K242" s="164"/>
      <c r="L242" s="165"/>
      <c r="M242" s="110"/>
      <c r="N242" s="110"/>
      <c r="O242" s="124"/>
      <c r="P242" s="126"/>
      <c r="Q242" s="126"/>
      <c r="R242" s="127"/>
      <c r="S242" s="127"/>
      <c r="T242" s="101"/>
      <c r="U242" s="101"/>
    </row>
    <row r="243" spans="1:21" x14ac:dyDescent="0.25">
      <c r="A243" s="75"/>
      <c r="B243" s="75"/>
      <c r="C243" s="75"/>
      <c r="D243" s="75"/>
      <c r="E243" s="75"/>
      <c r="F243" s="75"/>
      <c r="G243" s="75"/>
      <c r="H243" s="75"/>
      <c r="I243" s="169"/>
      <c r="J243" s="75"/>
      <c r="K243" s="75"/>
      <c r="L243" s="170"/>
      <c r="M243" s="75"/>
      <c r="N243" s="75"/>
      <c r="O243" s="75"/>
      <c r="P243" s="75"/>
      <c r="Q243" s="75"/>
      <c r="R243" s="75"/>
      <c r="S243" s="75"/>
      <c r="T243" s="136"/>
      <c r="U243" s="136"/>
    </row>
    <row r="244" spans="1:21" ht="34.5" customHeight="1" x14ac:dyDescent="0.25">
      <c r="A244" s="75"/>
      <c r="B244" s="75"/>
      <c r="C244" s="75"/>
      <c r="D244" s="75"/>
      <c r="E244" s="75"/>
      <c r="F244" s="75"/>
      <c r="G244" s="75"/>
      <c r="H244" s="75"/>
      <c r="I244" s="75"/>
      <c r="J244" s="75"/>
      <c r="K244" s="75"/>
      <c r="L244" s="171" t="s">
        <v>170</v>
      </c>
      <c r="M244" s="75"/>
      <c r="N244" s="137" t="s">
        <v>26</v>
      </c>
      <c r="O244" s="75"/>
      <c r="P244" s="274" t="s">
        <v>27</v>
      </c>
      <c r="Q244" s="275"/>
      <c r="R244" s="276"/>
      <c r="S244" s="276"/>
      <c r="T244" s="136"/>
      <c r="U244" s="136"/>
    </row>
    <row r="245" spans="1:21" x14ac:dyDescent="0.25">
      <c r="A245" s="75"/>
      <c r="B245" s="75"/>
      <c r="C245" s="75"/>
      <c r="D245" s="75"/>
      <c r="E245" s="75"/>
      <c r="F245" s="75"/>
      <c r="G245" s="75"/>
      <c r="H245" s="75"/>
      <c r="I245" s="172"/>
      <c r="J245" s="75"/>
      <c r="K245" s="75"/>
      <c r="L245" s="75"/>
      <c r="M245" s="75"/>
      <c r="N245" s="75"/>
      <c r="O245" s="75"/>
      <c r="P245" s="287" t="s">
        <v>135</v>
      </c>
      <c r="Q245" s="287"/>
      <c r="R245" s="287"/>
      <c r="S245" s="287"/>
      <c r="T245" s="136"/>
      <c r="U245" s="136"/>
    </row>
    <row r="246" spans="1:21" x14ac:dyDescent="0.25">
      <c r="A246" s="75"/>
      <c r="B246" s="75"/>
      <c r="C246" s="75"/>
      <c r="D246" s="75"/>
      <c r="E246" s="75"/>
      <c r="F246" s="75"/>
      <c r="G246" s="75"/>
      <c r="H246" s="75"/>
      <c r="I246" s="75"/>
      <c r="J246" s="75"/>
      <c r="K246" s="75"/>
      <c r="L246" s="75"/>
      <c r="M246" s="75"/>
      <c r="N246" s="75"/>
      <c r="O246" s="75"/>
      <c r="P246" s="75"/>
      <c r="Q246" s="75"/>
      <c r="R246" s="75"/>
      <c r="S246" s="75"/>
      <c r="T246" s="136"/>
      <c r="U246" s="136"/>
    </row>
    <row r="247" spans="1:21" x14ac:dyDescent="0.25">
      <c r="A247" s="75"/>
      <c r="B247" s="75"/>
      <c r="C247" s="75"/>
      <c r="D247" s="75"/>
      <c r="E247" s="75"/>
      <c r="F247" s="75"/>
      <c r="G247" s="75"/>
      <c r="H247" s="75"/>
      <c r="I247" s="75"/>
      <c r="J247" s="75"/>
      <c r="K247" s="75"/>
      <c r="L247" s="75"/>
      <c r="M247" s="75"/>
      <c r="N247" s="75"/>
      <c r="O247" s="75"/>
      <c r="P247" s="75"/>
      <c r="Q247" s="75"/>
      <c r="R247" s="75"/>
      <c r="S247" s="75"/>
      <c r="T247" s="136"/>
      <c r="U247" s="136"/>
    </row>
    <row r="248" spans="1:21" x14ac:dyDescent="0.25">
      <c r="A248" s="75"/>
      <c r="B248" s="75"/>
      <c r="C248" s="75"/>
      <c r="D248" s="75"/>
      <c r="E248" s="75"/>
      <c r="F248" s="75"/>
      <c r="G248" s="75"/>
      <c r="H248" s="75"/>
      <c r="I248" s="75"/>
      <c r="J248" s="75"/>
      <c r="K248" s="75"/>
      <c r="L248" s="75"/>
      <c r="M248" s="75"/>
      <c r="N248" s="75"/>
      <c r="O248" s="75"/>
      <c r="P248" s="75"/>
      <c r="Q248" s="75"/>
      <c r="R248" s="75"/>
      <c r="S248" s="75"/>
      <c r="T248" s="136"/>
      <c r="U248" s="136"/>
    </row>
    <row r="249" spans="1:21" x14ac:dyDescent="0.25">
      <c r="A249" s="75"/>
      <c r="B249" s="75"/>
      <c r="C249" s="75"/>
      <c r="D249" s="75"/>
      <c r="E249" s="75"/>
      <c r="F249" s="75"/>
      <c r="G249" s="75"/>
      <c r="H249" s="75"/>
      <c r="I249" s="75"/>
      <c r="J249" s="75"/>
      <c r="K249" s="75"/>
      <c r="L249" s="75"/>
      <c r="M249" s="75"/>
      <c r="N249" s="75"/>
      <c r="O249" s="75"/>
      <c r="P249" s="75"/>
      <c r="Q249" s="75"/>
      <c r="R249" s="75"/>
      <c r="S249" s="75"/>
      <c r="T249" s="136"/>
      <c r="U249" s="136"/>
    </row>
    <row r="250" spans="1:21" x14ac:dyDescent="0.25">
      <c r="A250" s="75"/>
      <c r="B250" s="75"/>
      <c r="C250" s="75"/>
      <c r="D250" s="75"/>
      <c r="E250" s="75"/>
      <c r="F250" s="75"/>
      <c r="G250" s="75"/>
      <c r="H250" s="75"/>
      <c r="I250" s="75"/>
      <c r="J250" s="75"/>
      <c r="K250" s="75"/>
      <c r="L250" s="75"/>
      <c r="M250" s="75"/>
      <c r="N250" s="75"/>
      <c r="O250" s="75"/>
      <c r="P250" s="75"/>
      <c r="Q250" s="75"/>
      <c r="R250" s="75"/>
      <c r="S250" s="75"/>
      <c r="T250" s="136"/>
      <c r="U250" s="136"/>
    </row>
    <row r="251" spans="1:21" x14ac:dyDescent="0.25">
      <c r="A251" s="75"/>
      <c r="B251" s="75"/>
      <c r="C251" s="75"/>
      <c r="D251" s="75"/>
      <c r="E251" s="75"/>
      <c r="F251" s="75"/>
      <c r="G251" s="75"/>
      <c r="H251" s="75"/>
      <c r="I251" s="75"/>
      <c r="J251" s="75"/>
      <c r="K251" s="75"/>
      <c r="L251" s="75"/>
      <c r="M251" s="75"/>
      <c r="N251" s="75"/>
      <c r="O251" s="75"/>
      <c r="P251" s="75"/>
      <c r="Q251" s="75"/>
      <c r="R251" s="75"/>
      <c r="S251" s="75"/>
      <c r="T251" s="136"/>
      <c r="U251" s="136"/>
    </row>
    <row r="252" spans="1:21" ht="26.25" customHeight="1" x14ac:dyDescent="0.25">
      <c r="A252" s="139" t="s">
        <v>15</v>
      </c>
      <c r="B252" s="139"/>
      <c r="C252" s="139"/>
      <c r="D252" s="75"/>
      <c r="E252" s="75"/>
      <c r="F252" s="75"/>
      <c r="G252" s="75"/>
      <c r="H252" s="278" t="s">
        <v>119</v>
      </c>
      <c r="I252" s="140"/>
      <c r="J252" s="141" t="s">
        <v>18</v>
      </c>
      <c r="K252" s="279">
        <f>$K$1</f>
        <v>0</v>
      </c>
      <c r="L252" s="279"/>
      <c r="M252" s="279"/>
      <c r="N252" s="279"/>
      <c r="O252" s="279"/>
      <c r="P252" s="140"/>
      <c r="Q252" s="141" t="s">
        <v>21</v>
      </c>
      <c r="R252" s="279"/>
      <c r="S252" s="279"/>
      <c r="T252" s="136"/>
      <c r="U252" s="136"/>
    </row>
    <row r="253" spans="1:21" ht="18.75" x14ac:dyDescent="0.25">
      <c r="A253" s="139" t="s">
        <v>16</v>
      </c>
      <c r="B253" s="139"/>
      <c r="C253" s="139"/>
      <c r="D253" s="75"/>
      <c r="E253" s="75"/>
      <c r="F253" s="75"/>
      <c r="G253" s="75"/>
      <c r="H253" s="278"/>
      <c r="I253" s="140"/>
      <c r="J253" s="143" t="s">
        <v>132</v>
      </c>
      <c r="K253" s="279">
        <f>$K$2</f>
        <v>0</v>
      </c>
      <c r="L253" s="279"/>
      <c r="M253" s="279"/>
      <c r="N253" s="279"/>
      <c r="O253" s="279"/>
      <c r="P253" s="280" t="s">
        <v>162</v>
      </c>
      <c r="Q253" s="281"/>
      <c r="R253" s="281"/>
      <c r="S253" s="282"/>
      <c r="T253" s="136"/>
      <c r="U253" s="136"/>
    </row>
    <row r="254" spans="1:21" ht="33" customHeight="1" x14ac:dyDescent="0.25">
      <c r="A254" s="139" t="s">
        <v>17</v>
      </c>
      <c r="B254" s="139"/>
      <c r="C254" s="139"/>
      <c r="D254" s="75"/>
      <c r="E254" s="75"/>
      <c r="F254" s="75"/>
      <c r="G254" s="75"/>
      <c r="H254" s="278"/>
      <c r="I254" s="140"/>
      <c r="J254" s="141" t="s">
        <v>134</v>
      </c>
      <c r="K254" s="283">
        <f>$K$3</f>
        <v>0</v>
      </c>
      <c r="L254" s="284"/>
      <c r="M254" s="285"/>
      <c r="N254" s="144" t="s">
        <v>133</v>
      </c>
      <c r="O254" s="145">
        <f>$O$3</f>
        <v>0</v>
      </c>
      <c r="P254" s="286" t="s">
        <v>163</v>
      </c>
      <c r="Q254" s="286"/>
      <c r="R254" s="286"/>
      <c r="S254" s="286"/>
      <c r="T254" s="136"/>
      <c r="U254" s="136"/>
    </row>
    <row r="255" spans="1:21" ht="19.5" customHeight="1" x14ac:dyDescent="0.25">
      <c r="A255" s="75"/>
      <c r="B255" s="75"/>
      <c r="C255" s="75"/>
      <c r="D255" s="75"/>
      <c r="E255" s="75"/>
      <c r="F255" s="75"/>
      <c r="G255" s="75"/>
      <c r="H255" s="278"/>
      <c r="I255" s="140"/>
      <c r="J255" s="141" t="s">
        <v>19</v>
      </c>
      <c r="K255" s="279">
        <f>$K$4</f>
        <v>0</v>
      </c>
      <c r="L255" s="279"/>
      <c r="M255" s="279"/>
      <c r="N255" s="279"/>
      <c r="O255" s="279"/>
      <c r="P255" s="140"/>
      <c r="Q255" s="141" t="s">
        <v>22</v>
      </c>
      <c r="R255" s="279">
        <f>$R$4</f>
        <v>0</v>
      </c>
      <c r="S255" s="279"/>
      <c r="T255" s="136"/>
      <c r="U255" s="136"/>
    </row>
    <row r="256" spans="1:21" ht="21" customHeight="1" x14ac:dyDescent="0.25">
      <c r="A256" s="75"/>
      <c r="B256" s="75"/>
      <c r="C256" s="75"/>
      <c r="D256" s="75"/>
      <c r="E256" s="75"/>
      <c r="F256" s="75"/>
      <c r="G256" s="75"/>
      <c r="H256" s="278"/>
      <c r="I256" s="140"/>
      <c r="J256" s="141" t="s">
        <v>131</v>
      </c>
      <c r="K256" s="279">
        <f>$K$5</f>
        <v>0</v>
      </c>
      <c r="L256" s="279"/>
      <c r="M256" s="279"/>
      <c r="N256" s="279"/>
      <c r="O256" s="279"/>
      <c r="P256" s="288" t="s">
        <v>165</v>
      </c>
      <c r="Q256" s="288"/>
      <c r="R256" s="279">
        <f>$R$5</f>
        <v>0</v>
      </c>
      <c r="S256" s="279"/>
      <c r="T256" s="136"/>
      <c r="U256" s="136"/>
    </row>
    <row r="257" spans="1:21" x14ac:dyDescent="0.25">
      <c r="A257" s="75"/>
      <c r="B257" s="75"/>
      <c r="C257" s="75"/>
      <c r="D257" s="75"/>
      <c r="E257" s="75"/>
      <c r="F257" s="75"/>
      <c r="G257" s="75"/>
      <c r="H257" s="75"/>
      <c r="I257" s="75"/>
      <c r="J257" s="75"/>
      <c r="K257" s="75"/>
      <c r="L257" s="75"/>
      <c r="M257" s="75"/>
      <c r="N257" s="75"/>
      <c r="O257" s="75"/>
      <c r="P257" s="75"/>
      <c r="Q257" s="75"/>
      <c r="R257" s="75"/>
      <c r="S257" s="75"/>
      <c r="T257" s="136"/>
      <c r="U257" s="136"/>
    </row>
    <row r="258" spans="1:21" ht="18.75" x14ac:dyDescent="0.25">
      <c r="A258" s="289" t="s">
        <v>264</v>
      </c>
      <c r="B258" s="289"/>
      <c r="C258" s="289"/>
      <c r="D258" s="289"/>
      <c r="E258" s="289"/>
      <c r="F258" s="289"/>
      <c r="G258" s="289"/>
      <c r="H258" s="289"/>
      <c r="I258" s="289"/>
      <c r="J258" s="289"/>
      <c r="K258" s="289"/>
      <c r="L258" s="289"/>
      <c r="M258" s="289"/>
      <c r="N258" s="289"/>
      <c r="O258" s="289"/>
      <c r="P258" s="289"/>
      <c r="Q258" s="289"/>
      <c r="R258" s="289"/>
      <c r="S258" s="289"/>
      <c r="T258" s="136"/>
      <c r="U258" s="136"/>
    </row>
    <row r="259" spans="1:21" ht="18.75" x14ac:dyDescent="0.25">
      <c r="A259" s="289" t="s">
        <v>265</v>
      </c>
      <c r="B259" s="289"/>
      <c r="C259" s="289"/>
      <c r="D259" s="289"/>
      <c r="E259" s="289"/>
      <c r="F259" s="289"/>
      <c r="G259" s="289"/>
      <c r="H259" s="289"/>
      <c r="I259" s="289"/>
      <c r="J259" s="289"/>
      <c r="K259" s="289"/>
      <c r="L259" s="289"/>
      <c r="M259" s="289"/>
      <c r="N259" s="289"/>
      <c r="O259" s="289"/>
      <c r="P259" s="289"/>
      <c r="Q259" s="289"/>
      <c r="R259" s="289"/>
      <c r="S259" s="289"/>
      <c r="T259" s="136"/>
      <c r="U259" s="136"/>
    </row>
    <row r="260" spans="1:21" ht="15.75" x14ac:dyDescent="0.25">
      <c r="A260" s="290"/>
      <c r="B260" s="290"/>
      <c r="C260" s="290"/>
      <c r="D260" s="290"/>
      <c r="E260" s="290"/>
      <c r="F260" s="290"/>
      <c r="G260" s="290"/>
      <c r="H260" s="290"/>
      <c r="I260" s="112"/>
      <c r="J260" s="112"/>
      <c r="K260" s="112"/>
      <c r="L260" s="112"/>
      <c r="M260" s="112"/>
      <c r="N260" s="112"/>
      <c r="O260" s="112"/>
      <c r="P260" s="112"/>
      <c r="Q260" s="112"/>
      <c r="R260" s="112"/>
      <c r="S260" s="112"/>
      <c r="T260" s="136"/>
      <c r="U260" s="136"/>
    </row>
    <row r="261" spans="1:21" ht="36" x14ac:dyDescent="0.25">
      <c r="A261" s="99"/>
      <c r="B261" s="99"/>
      <c r="C261" s="99"/>
      <c r="D261" s="99"/>
      <c r="E261" s="99"/>
      <c r="F261" s="99"/>
      <c r="G261" s="99"/>
      <c r="H261" s="99"/>
      <c r="I261" s="99"/>
      <c r="J261" s="166" t="s">
        <v>129</v>
      </c>
      <c r="K261" s="273" t="s">
        <v>130</v>
      </c>
      <c r="L261" s="273"/>
      <c r="M261" s="99"/>
      <c r="N261" s="99"/>
      <c r="O261" s="99"/>
      <c r="P261" s="166" t="s">
        <v>129</v>
      </c>
      <c r="Q261" s="167" t="s">
        <v>130</v>
      </c>
      <c r="R261" s="166" t="s">
        <v>129</v>
      </c>
      <c r="S261" s="167" t="s">
        <v>130</v>
      </c>
      <c r="T261" s="168"/>
      <c r="U261" s="168"/>
    </row>
    <row r="262" spans="1:21" ht="18.75" x14ac:dyDescent="0.25">
      <c r="A262" s="110" t="s">
        <v>4</v>
      </c>
      <c r="B262" s="110" t="s">
        <v>5</v>
      </c>
      <c r="C262" s="110" t="s">
        <v>6</v>
      </c>
      <c r="D262" s="110" t="s">
        <v>7</v>
      </c>
      <c r="E262" s="110" t="s">
        <v>8</v>
      </c>
      <c r="F262" s="110" t="s">
        <v>9</v>
      </c>
      <c r="G262" s="110" t="s">
        <v>10</v>
      </c>
      <c r="H262" s="110" t="s">
        <v>11</v>
      </c>
      <c r="I262" s="110" t="s">
        <v>12</v>
      </c>
      <c r="J262" s="113" t="s">
        <v>13</v>
      </c>
      <c r="K262" s="152" t="s">
        <v>14</v>
      </c>
      <c r="L262" s="152" t="s">
        <v>24</v>
      </c>
      <c r="M262" s="110" t="s">
        <v>25</v>
      </c>
      <c r="N262" s="110" t="s">
        <v>110</v>
      </c>
      <c r="O262" s="110" t="s">
        <v>111</v>
      </c>
      <c r="P262" s="113" t="s">
        <v>112</v>
      </c>
      <c r="Q262" s="152" t="s">
        <v>113</v>
      </c>
      <c r="R262" s="113" t="s">
        <v>114</v>
      </c>
      <c r="S262" s="152" t="s">
        <v>115</v>
      </c>
      <c r="T262" s="102" t="s">
        <v>116</v>
      </c>
      <c r="U262" s="102" t="s">
        <v>181</v>
      </c>
    </row>
    <row r="263" spans="1:21" ht="127.5" customHeight="1" x14ac:dyDescent="0.25">
      <c r="A263" s="111" t="s">
        <v>0</v>
      </c>
      <c r="B263" s="153" t="s">
        <v>238</v>
      </c>
      <c r="C263" s="237" t="s">
        <v>263</v>
      </c>
      <c r="D263" s="111" t="s">
        <v>1</v>
      </c>
      <c r="E263" s="111" t="s">
        <v>2</v>
      </c>
      <c r="F263" s="111" t="s">
        <v>233</v>
      </c>
      <c r="G263" s="111" t="s">
        <v>3</v>
      </c>
      <c r="H263" s="111" t="s">
        <v>23</v>
      </c>
      <c r="I263" s="111" t="s">
        <v>234</v>
      </c>
      <c r="J263" s="115" t="s">
        <v>267</v>
      </c>
      <c r="K263" s="154" t="s">
        <v>276</v>
      </c>
      <c r="L263" s="154" t="s">
        <v>235</v>
      </c>
      <c r="M263" s="111" t="s">
        <v>138</v>
      </c>
      <c r="N263" s="111" t="s">
        <v>136</v>
      </c>
      <c r="O263" s="111" t="s">
        <v>166</v>
      </c>
      <c r="P263" s="115" t="s">
        <v>184</v>
      </c>
      <c r="Q263" s="154" t="s">
        <v>185</v>
      </c>
      <c r="R263" s="268" t="s">
        <v>94</v>
      </c>
      <c r="S263" s="269"/>
      <c r="T263" s="103" t="s">
        <v>236</v>
      </c>
      <c r="U263" s="103" t="s">
        <v>237</v>
      </c>
    </row>
    <row r="264" spans="1:21" ht="26.25" customHeight="1" x14ac:dyDescent="0.25">
      <c r="A264" s="117">
        <v>136</v>
      </c>
      <c r="B264" s="117"/>
      <c r="C264" s="118"/>
      <c r="D264" s="119"/>
      <c r="E264" s="119"/>
      <c r="F264" s="117"/>
      <c r="G264" s="120"/>
      <c r="H264" s="155"/>
      <c r="I264" s="156"/>
      <c r="J264" s="121"/>
      <c r="K264" s="157">
        <v>0.03</v>
      </c>
      <c r="L264" s="158"/>
      <c r="M264" s="120"/>
      <c r="N264" s="117"/>
      <c r="O264" s="120"/>
      <c r="P264" s="122"/>
      <c r="Q264" s="159"/>
      <c r="R264" s="123"/>
      <c r="S264" s="160"/>
      <c r="T264" s="101"/>
      <c r="U264" s="101"/>
    </row>
    <row r="265" spans="1:21" ht="26.25" customHeight="1" x14ac:dyDescent="0.25">
      <c r="A265" s="117">
        <v>137</v>
      </c>
      <c r="B265" s="117"/>
      <c r="C265" s="118"/>
      <c r="D265" s="119"/>
      <c r="E265" s="119"/>
      <c r="F265" s="117"/>
      <c r="G265" s="120"/>
      <c r="H265" s="155"/>
      <c r="I265" s="156"/>
      <c r="J265" s="121"/>
      <c r="K265" s="157">
        <v>0.03</v>
      </c>
      <c r="L265" s="158"/>
      <c r="M265" s="120"/>
      <c r="N265" s="117"/>
      <c r="O265" s="120"/>
      <c r="P265" s="122"/>
      <c r="Q265" s="159"/>
      <c r="R265" s="123"/>
      <c r="S265" s="160"/>
      <c r="T265" s="101"/>
      <c r="U265" s="101"/>
    </row>
    <row r="266" spans="1:21" ht="26.25" customHeight="1" x14ac:dyDescent="0.25">
      <c r="A266" s="117">
        <v>138</v>
      </c>
      <c r="B266" s="117"/>
      <c r="C266" s="118"/>
      <c r="D266" s="120"/>
      <c r="E266" s="120"/>
      <c r="F266" s="117"/>
      <c r="G266" s="120"/>
      <c r="H266" s="155"/>
      <c r="I266" s="156"/>
      <c r="J266" s="121"/>
      <c r="K266" s="157">
        <v>0.03</v>
      </c>
      <c r="L266" s="158"/>
      <c r="M266" s="120"/>
      <c r="N266" s="117"/>
      <c r="O266" s="120"/>
      <c r="P266" s="122"/>
      <c r="Q266" s="159"/>
      <c r="R266" s="123"/>
      <c r="S266" s="160"/>
      <c r="T266" s="101"/>
      <c r="U266" s="101"/>
    </row>
    <row r="267" spans="1:21" ht="26.25" customHeight="1" x14ac:dyDescent="0.25">
      <c r="A267" s="117">
        <v>139</v>
      </c>
      <c r="B267" s="117"/>
      <c r="C267" s="118"/>
      <c r="D267" s="120"/>
      <c r="E267" s="120"/>
      <c r="F267" s="117"/>
      <c r="G267" s="120"/>
      <c r="H267" s="155"/>
      <c r="I267" s="156"/>
      <c r="J267" s="121"/>
      <c r="K267" s="157">
        <v>0.03</v>
      </c>
      <c r="L267" s="158"/>
      <c r="M267" s="120"/>
      <c r="N267" s="117"/>
      <c r="O267" s="120"/>
      <c r="P267" s="122"/>
      <c r="Q267" s="159"/>
      <c r="R267" s="123"/>
      <c r="S267" s="160"/>
      <c r="T267" s="101"/>
      <c r="U267" s="101"/>
    </row>
    <row r="268" spans="1:21" ht="26.25" customHeight="1" x14ac:dyDescent="0.25">
      <c r="A268" s="117">
        <v>140</v>
      </c>
      <c r="B268" s="117"/>
      <c r="C268" s="118"/>
      <c r="D268" s="120"/>
      <c r="E268" s="120"/>
      <c r="F268" s="117"/>
      <c r="G268" s="120"/>
      <c r="H268" s="155"/>
      <c r="I268" s="156"/>
      <c r="J268" s="121"/>
      <c r="K268" s="157">
        <v>0.03</v>
      </c>
      <c r="L268" s="158"/>
      <c r="M268" s="120"/>
      <c r="N268" s="117"/>
      <c r="O268" s="120"/>
      <c r="P268" s="122"/>
      <c r="Q268" s="159"/>
      <c r="R268" s="123"/>
      <c r="S268" s="160"/>
      <c r="T268" s="101"/>
      <c r="U268" s="101"/>
    </row>
    <row r="269" spans="1:21" ht="26.25" customHeight="1" x14ac:dyDescent="0.25">
      <c r="A269" s="117">
        <v>141</v>
      </c>
      <c r="B269" s="117"/>
      <c r="C269" s="118"/>
      <c r="D269" s="120"/>
      <c r="E269" s="120"/>
      <c r="F269" s="117"/>
      <c r="G269" s="120"/>
      <c r="H269" s="155"/>
      <c r="I269" s="156"/>
      <c r="J269" s="121"/>
      <c r="K269" s="157">
        <v>0.03</v>
      </c>
      <c r="L269" s="158"/>
      <c r="M269" s="120"/>
      <c r="N269" s="117"/>
      <c r="O269" s="120"/>
      <c r="P269" s="122"/>
      <c r="Q269" s="159"/>
      <c r="R269" s="123"/>
      <c r="S269" s="160"/>
      <c r="T269" s="101"/>
      <c r="U269" s="101"/>
    </row>
    <row r="270" spans="1:21" ht="26.25" customHeight="1" x14ac:dyDescent="0.25">
      <c r="A270" s="117">
        <v>142</v>
      </c>
      <c r="B270" s="117"/>
      <c r="C270" s="118"/>
      <c r="D270" s="120"/>
      <c r="E270" s="120"/>
      <c r="F270" s="117"/>
      <c r="G270" s="120"/>
      <c r="H270" s="155"/>
      <c r="I270" s="156"/>
      <c r="J270" s="121"/>
      <c r="K270" s="157">
        <v>0.03</v>
      </c>
      <c r="L270" s="158"/>
      <c r="M270" s="120"/>
      <c r="N270" s="117"/>
      <c r="O270" s="120"/>
      <c r="P270" s="122"/>
      <c r="Q270" s="159"/>
      <c r="R270" s="123"/>
      <c r="S270" s="160"/>
      <c r="T270" s="101"/>
      <c r="U270" s="101"/>
    </row>
    <row r="271" spans="1:21" ht="26.25" customHeight="1" x14ac:dyDescent="0.25">
      <c r="A271" s="117">
        <v>143</v>
      </c>
      <c r="B271" s="117"/>
      <c r="C271" s="118"/>
      <c r="D271" s="120"/>
      <c r="E271" s="120"/>
      <c r="F271" s="117"/>
      <c r="G271" s="120"/>
      <c r="H271" s="155"/>
      <c r="I271" s="156"/>
      <c r="J271" s="121"/>
      <c r="K271" s="157">
        <v>0.03</v>
      </c>
      <c r="L271" s="158"/>
      <c r="M271" s="120"/>
      <c r="N271" s="117"/>
      <c r="O271" s="120"/>
      <c r="P271" s="122"/>
      <c r="Q271" s="159"/>
      <c r="R271" s="123"/>
      <c r="S271" s="160"/>
      <c r="T271" s="101"/>
      <c r="U271" s="101"/>
    </row>
    <row r="272" spans="1:21" ht="26.25" customHeight="1" x14ac:dyDescent="0.25">
      <c r="A272" s="117">
        <v>144</v>
      </c>
      <c r="B272" s="117"/>
      <c r="C272" s="118"/>
      <c r="D272" s="120"/>
      <c r="E272" s="120"/>
      <c r="F272" s="117"/>
      <c r="G272" s="120"/>
      <c r="H272" s="155"/>
      <c r="I272" s="156"/>
      <c r="J272" s="121"/>
      <c r="K272" s="157">
        <v>0.03</v>
      </c>
      <c r="L272" s="158"/>
      <c r="M272" s="120"/>
      <c r="N272" s="117"/>
      <c r="O272" s="120"/>
      <c r="P272" s="122"/>
      <c r="Q272" s="159"/>
      <c r="R272" s="123"/>
      <c r="S272" s="160"/>
      <c r="T272" s="101"/>
      <c r="U272" s="101"/>
    </row>
    <row r="273" spans="1:21" ht="26.25" customHeight="1" x14ac:dyDescent="0.25">
      <c r="A273" s="117">
        <v>145</v>
      </c>
      <c r="B273" s="117"/>
      <c r="C273" s="118"/>
      <c r="D273" s="120"/>
      <c r="E273" s="120"/>
      <c r="F273" s="117"/>
      <c r="G273" s="120"/>
      <c r="H273" s="155"/>
      <c r="I273" s="156"/>
      <c r="J273" s="121"/>
      <c r="K273" s="157">
        <v>0.03</v>
      </c>
      <c r="L273" s="158"/>
      <c r="M273" s="120"/>
      <c r="N273" s="117"/>
      <c r="O273" s="120"/>
      <c r="P273" s="122"/>
      <c r="Q273" s="159"/>
      <c r="R273" s="123"/>
      <c r="S273" s="160"/>
      <c r="T273" s="101"/>
      <c r="U273" s="101"/>
    </row>
    <row r="274" spans="1:21" ht="26.25" customHeight="1" x14ac:dyDescent="0.25">
      <c r="A274" s="117">
        <v>146</v>
      </c>
      <c r="B274" s="117"/>
      <c r="C274" s="118"/>
      <c r="D274" s="120"/>
      <c r="E274" s="120"/>
      <c r="F274" s="117"/>
      <c r="G274" s="120"/>
      <c r="H274" s="155"/>
      <c r="I274" s="156"/>
      <c r="J274" s="121"/>
      <c r="K274" s="157">
        <v>0.03</v>
      </c>
      <c r="L274" s="158"/>
      <c r="M274" s="120"/>
      <c r="N274" s="117"/>
      <c r="O274" s="120"/>
      <c r="P274" s="122"/>
      <c r="Q274" s="159"/>
      <c r="R274" s="123"/>
      <c r="S274" s="160"/>
      <c r="T274" s="101"/>
      <c r="U274" s="101"/>
    </row>
    <row r="275" spans="1:21" ht="26.25" customHeight="1" x14ac:dyDescent="0.25">
      <c r="A275" s="117">
        <v>147</v>
      </c>
      <c r="B275" s="117"/>
      <c r="C275" s="118"/>
      <c r="D275" s="120"/>
      <c r="E275" s="120"/>
      <c r="F275" s="117"/>
      <c r="G275" s="120"/>
      <c r="H275" s="155"/>
      <c r="I275" s="156"/>
      <c r="J275" s="121"/>
      <c r="K275" s="157">
        <v>0.03</v>
      </c>
      <c r="L275" s="158"/>
      <c r="M275" s="120"/>
      <c r="N275" s="117"/>
      <c r="O275" s="120"/>
      <c r="P275" s="122"/>
      <c r="Q275" s="159"/>
      <c r="R275" s="123"/>
      <c r="S275" s="160"/>
      <c r="T275" s="101"/>
      <c r="U275" s="101"/>
    </row>
    <row r="276" spans="1:21" ht="26.25" customHeight="1" x14ac:dyDescent="0.25">
      <c r="A276" s="117">
        <v>148</v>
      </c>
      <c r="B276" s="117"/>
      <c r="C276" s="118"/>
      <c r="D276" s="120"/>
      <c r="E276" s="120"/>
      <c r="F276" s="117"/>
      <c r="G276" s="120"/>
      <c r="H276" s="155"/>
      <c r="I276" s="156"/>
      <c r="J276" s="121"/>
      <c r="K276" s="157">
        <v>0.03</v>
      </c>
      <c r="L276" s="158"/>
      <c r="M276" s="120"/>
      <c r="N276" s="117"/>
      <c r="O276" s="120"/>
      <c r="P276" s="122"/>
      <c r="Q276" s="159"/>
      <c r="R276" s="123"/>
      <c r="S276" s="160"/>
      <c r="T276" s="101"/>
      <c r="U276" s="101"/>
    </row>
    <row r="277" spans="1:21" ht="26.25" customHeight="1" x14ac:dyDescent="0.25">
      <c r="A277" s="117">
        <v>149</v>
      </c>
      <c r="B277" s="117"/>
      <c r="C277" s="118"/>
      <c r="D277" s="120"/>
      <c r="E277" s="120"/>
      <c r="F277" s="117"/>
      <c r="G277" s="120"/>
      <c r="H277" s="155"/>
      <c r="I277" s="156"/>
      <c r="J277" s="121"/>
      <c r="K277" s="157">
        <v>0.03</v>
      </c>
      <c r="L277" s="158"/>
      <c r="M277" s="120"/>
      <c r="N277" s="117"/>
      <c r="O277" s="120"/>
      <c r="P277" s="122"/>
      <c r="Q277" s="159"/>
      <c r="R277" s="123"/>
      <c r="S277" s="160"/>
      <c r="T277" s="101"/>
      <c r="U277" s="101"/>
    </row>
    <row r="278" spans="1:21" ht="26.25" customHeight="1" x14ac:dyDescent="0.25">
      <c r="A278" s="117">
        <v>150</v>
      </c>
      <c r="B278" s="117"/>
      <c r="C278" s="118"/>
      <c r="D278" s="120"/>
      <c r="E278" s="120"/>
      <c r="F278" s="117"/>
      <c r="G278" s="120"/>
      <c r="H278" s="155"/>
      <c r="I278" s="156"/>
      <c r="J278" s="121"/>
      <c r="K278" s="157">
        <v>0.03</v>
      </c>
      <c r="L278" s="158"/>
      <c r="M278" s="120"/>
      <c r="N278" s="117"/>
      <c r="O278" s="120"/>
      <c r="P278" s="122"/>
      <c r="Q278" s="159"/>
      <c r="R278" s="123"/>
      <c r="S278" s="160"/>
      <c r="T278" s="101"/>
      <c r="U278" s="101"/>
    </row>
    <row r="279" spans="1:21" ht="26.25" customHeight="1" x14ac:dyDescent="0.25">
      <c r="A279" s="117">
        <v>151</v>
      </c>
      <c r="B279" s="117"/>
      <c r="C279" s="118"/>
      <c r="D279" s="120"/>
      <c r="E279" s="120"/>
      <c r="F279" s="117"/>
      <c r="G279" s="120"/>
      <c r="H279" s="155"/>
      <c r="I279" s="156"/>
      <c r="J279" s="121"/>
      <c r="K279" s="157">
        <v>0.03</v>
      </c>
      <c r="L279" s="158"/>
      <c r="M279" s="120"/>
      <c r="N279" s="117"/>
      <c r="O279" s="120"/>
      <c r="P279" s="122"/>
      <c r="Q279" s="159"/>
      <c r="R279" s="123"/>
      <c r="S279" s="160"/>
      <c r="T279" s="101"/>
      <c r="U279" s="101"/>
    </row>
    <row r="280" spans="1:21" ht="26.25" customHeight="1" x14ac:dyDescent="0.25">
      <c r="A280" s="117">
        <v>152</v>
      </c>
      <c r="B280" s="117"/>
      <c r="C280" s="118"/>
      <c r="D280" s="120"/>
      <c r="E280" s="120"/>
      <c r="F280" s="117"/>
      <c r="G280" s="120"/>
      <c r="H280" s="155"/>
      <c r="I280" s="156"/>
      <c r="J280" s="121"/>
      <c r="K280" s="157">
        <v>0.03</v>
      </c>
      <c r="L280" s="158"/>
      <c r="M280" s="120"/>
      <c r="N280" s="117"/>
      <c r="O280" s="120"/>
      <c r="P280" s="122"/>
      <c r="Q280" s="159"/>
      <c r="R280" s="123"/>
      <c r="S280" s="160"/>
      <c r="T280" s="101"/>
      <c r="U280" s="101"/>
    </row>
    <row r="281" spans="1:21" ht="26.25" customHeight="1" x14ac:dyDescent="0.25">
      <c r="A281" s="117">
        <v>153</v>
      </c>
      <c r="B281" s="117"/>
      <c r="C281" s="118"/>
      <c r="D281" s="120"/>
      <c r="E281" s="120"/>
      <c r="F281" s="117"/>
      <c r="G281" s="120"/>
      <c r="H281" s="155"/>
      <c r="I281" s="156"/>
      <c r="J281" s="121"/>
      <c r="K281" s="157">
        <v>0.03</v>
      </c>
      <c r="L281" s="158"/>
      <c r="M281" s="120"/>
      <c r="N281" s="117"/>
      <c r="O281" s="120"/>
      <c r="P281" s="122"/>
      <c r="Q281" s="159"/>
      <c r="R281" s="123"/>
      <c r="S281" s="160"/>
      <c r="T281" s="101"/>
      <c r="U281" s="101"/>
    </row>
    <row r="282" spans="1:21" ht="26.25" customHeight="1" x14ac:dyDescent="0.25">
      <c r="A282" s="117">
        <v>154</v>
      </c>
      <c r="B282" s="117"/>
      <c r="C282" s="118"/>
      <c r="D282" s="120"/>
      <c r="E282" s="120"/>
      <c r="F282" s="117"/>
      <c r="G282" s="120"/>
      <c r="H282" s="155"/>
      <c r="I282" s="156"/>
      <c r="J282" s="121"/>
      <c r="K282" s="157">
        <v>0.03</v>
      </c>
      <c r="L282" s="158"/>
      <c r="M282" s="120"/>
      <c r="N282" s="117"/>
      <c r="O282" s="120"/>
      <c r="P282" s="122"/>
      <c r="Q282" s="159"/>
      <c r="R282" s="123"/>
      <c r="S282" s="160"/>
      <c r="T282" s="101"/>
      <c r="U282" s="101"/>
    </row>
    <row r="283" spans="1:21" ht="26.25" customHeight="1" x14ac:dyDescent="0.25">
      <c r="A283" s="117">
        <v>155</v>
      </c>
      <c r="B283" s="117"/>
      <c r="C283" s="118"/>
      <c r="D283" s="120"/>
      <c r="E283" s="120"/>
      <c r="F283" s="117"/>
      <c r="G283" s="120"/>
      <c r="H283" s="155"/>
      <c r="I283" s="156"/>
      <c r="J283" s="121"/>
      <c r="K283" s="157">
        <v>0.03</v>
      </c>
      <c r="L283" s="158"/>
      <c r="M283" s="120"/>
      <c r="N283" s="117"/>
      <c r="O283" s="120"/>
      <c r="P283" s="122"/>
      <c r="Q283" s="159"/>
      <c r="R283" s="123"/>
      <c r="S283" s="160"/>
      <c r="T283" s="101"/>
      <c r="U283" s="101"/>
    </row>
    <row r="284" spans="1:21" ht="26.25" customHeight="1" x14ac:dyDescent="0.25">
      <c r="A284" s="117">
        <v>156</v>
      </c>
      <c r="B284" s="117"/>
      <c r="C284" s="118"/>
      <c r="D284" s="120"/>
      <c r="E284" s="120"/>
      <c r="F284" s="117"/>
      <c r="G284" s="120"/>
      <c r="H284" s="155"/>
      <c r="I284" s="156"/>
      <c r="J284" s="121"/>
      <c r="K284" s="157">
        <v>0.03</v>
      </c>
      <c r="L284" s="158"/>
      <c r="M284" s="120"/>
      <c r="N284" s="117"/>
      <c r="O284" s="120"/>
      <c r="P284" s="122"/>
      <c r="Q284" s="159"/>
      <c r="R284" s="123"/>
      <c r="S284" s="160"/>
      <c r="T284" s="101"/>
      <c r="U284" s="101"/>
    </row>
    <row r="285" spans="1:21" ht="26.25" customHeight="1" x14ac:dyDescent="0.25">
      <c r="A285" s="117">
        <v>157</v>
      </c>
      <c r="B285" s="117"/>
      <c r="C285" s="118"/>
      <c r="D285" s="120"/>
      <c r="E285" s="120"/>
      <c r="F285" s="117"/>
      <c r="G285" s="120"/>
      <c r="H285" s="155"/>
      <c r="I285" s="156"/>
      <c r="J285" s="121"/>
      <c r="K285" s="157">
        <v>0.03</v>
      </c>
      <c r="L285" s="158"/>
      <c r="M285" s="120"/>
      <c r="N285" s="117"/>
      <c r="O285" s="120"/>
      <c r="P285" s="122"/>
      <c r="Q285" s="159"/>
      <c r="R285" s="123"/>
      <c r="S285" s="160"/>
      <c r="T285" s="101"/>
      <c r="U285" s="101"/>
    </row>
    <row r="286" spans="1:21" ht="26.25" customHeight="1" x14ac:dyDescent="0.25">
      <c r="A286" s="117">
        <v>158</v>
      </c>
      <c r="B286" s="117"/>
      <c r="C286" s="118"/>
      <c r="D286" s="120"/>
      <c r="E286" s="120"/>
      <c r="F286" s="117"/>
      <c r="G286" s="120"/>
      <c r="H286" s="155"/>
      <c r="I286" s="156"/>
      <c r="J286" s="121"/>
      <c r="K286" s="157">
        <v>0.03</v>
      </c>
      <c r="L286" s="158"/>
      <c r="M286" s="120"/>
      <c r="N286" s="117"/>
      <c r="O286" s="120"/>
      <c r="P286" s="122"/>
      <c r="Q286" s="159"/>
      <c r="R286" s="123"/>
      <c r="S286" s="160"/>
      <c r="T286" s="101"/>
      <c r="U286" s="101"/>
    </row>
    <row r="287" spans="1:21" ht="26.25" customHeight="1" x14ac:dyDescent="0.25">
      <c r="A287" s="271" t="s">
        <v>171</v>
      </c>
      <c r="B287" s="271"/>
      <c r="C287" s="271"/>
      <c r="D287" s="272"/>
      <c r="E287" s="124"/>
      <c r="F287" s="110"/>
      <c r="G287" s="110"/>
      <c r="H287" s="124"/>
      <c r="I287" s="163"/>
      <c r="J287" s="124"/>
      <c r="K287" s="164"/>
      <c r="L287" s="165"/>
      <c r="M287" s="110"/>
      <c r="N287" s="110"/>
      <c r="O287" s="124"/>
      <c r="P287" s="126"/>
      <c r="Q287" s="126"/>
      <c r="R287" s="127"/>
      <c r="S287" s="127"/>
      <c r="T287" s="101"/>
      <c r="U287" s="101"/>
    </row>
    <row r="288" spans="1:21" x14ac:dyDescent="0.25">
      <c r="A288" s="75"/>
      <c r="B288" s="75"/>
      <c r="C288" s="75"/>
      <c r="D288" s="75"/>
      <c r="E288" s="75"/>
      <c r="F288" s="75"/>
      <c r="G288" s="75"/>
      <c r="H288" s="75"/>
      <c r="I288" s="169"/>
      <c r="J288" s="75"/>
      <c r="K288" s="75"/>
      <c r="L288" s="170"/>
      <c r="M288" s="75"/>
      <c r="N288" s="75"/>
      <c r="O288" s="75"/>
      <c r="P288" s="75"/>
      <c r="Q288" s="75"/>
      <c r="R288" s="75"/>
      <c r="S288" s="75"/>
      <c r="T288" s="136"/>
      <c r="U288" s="136"/>
    </row>
    <row r="289" spans="1:21" ht="34.5" customHeight="1" x14ac:dyDescent="0.25">
      <c r="A289" s="75"/>
      <c r="B289" s="75"/>
      <c r="C289" s="75"/>
      <c r="D289" s="75"/>
      <c r="E289" s="75"/>
      <c r="F289" s="75"/>
      <c r="G289" s="75"/>
      <c r="H289" s="75"/>
      <c r="I289" s="75"/>
      <c r="J289" s="75"/>
      <c r="K289" s="75"/>
      <c r="L289" s="171" t="s">
        <v>172</v>
      </c>
      <c r="M289" s="75"/>
      <c r="N289" s="137" t="s">
        <v>26</v>
      </c>
      <c r="O289" s="75"/>
      <c r="P289" s="274" t="s">
        <v>27</v>
      </c>
      <c r="Q289" s="275"/>
      <c r="R289" s="276"/>
      <c r="S289" s="276"/>
      <c r="T289" s="136"/>
      <c r="U289" s="136"/>
    </row>
    <row r="290" spans="1:21" x14ac:dyDescent="0.25">
      <c r="A290" s="75"/>
      <c r="B290" s="75"/>
      <c r="C290" s="75"/>
      <c r="D290" s="75"/>
      <c r="E290" s="75"/>
      <c r="F290" s="75"/>
      <c r="G290" s="75"/>
      <c r="H290" s="75"/>
      <c r="I290" s="172"/>
      <c r="J290" s="75"/>
      <c r="K290" s="75"/>
      <c r="L290" s="75"/>
      <c r="M290" s="75"/>
      <c r="N290" s="75"/>
      <c r="O290" s="75"/>
      <c r="P290" s="287" t="s">
        <v>135</v>
      </c>
      <c r="Q290" s="287"/>
      <c r="R290" s="287"/>
      <c r="S290" s="287"/>
      <c r="T290" s="136"/>
      <c r="U290" s="136"/>
    </row>
    <row r="291" spans="1:21" x14ac:dyDescent="0.25">
      <c r="A291" s="75"/>
      <c r="B291" s="75"/>
      <c r="C291" s="75"/>
      <c r="D291" s="75"/>
      <c r="E291" s="75"/>
      <c r="F291" s="75"/>
      <c r="G291" s="75"/>
      <c r="H291" s="75"/>
      <c r="I291" s="75"/>
      <c r="J291" s="75"/>
      <c r="K291" s="75"/>
      <c r="L291" s="75"/>
      <c r="M291" s="75"/>
      <c r="N291" s="75"/>
      <c r="O291" s="75"/>
      <c r="P291" s="75"/>
      <c r="Q291" s="75"/>
      <c r="R291" s="75"/>
      <c r="S291" s="75"/>
      <c r="T291" s="136"/>
      <c r="U291" s="136"/>
    </row>
    <row r="292" spans="1:21" x14ac:dyDescent="0.25">
      <c r="A292" s="75"/>
      <c r="B292" s="75"/>
      <c r="C292" s="75"/>
      <c r="D292" s="75"/>
      <c r="E292" s="75"/>
      <c r="F292" s="75"/>
      <c r="G292" s="75"/>
      <c r="H292" s="75"/>
      <c r="I292" s="75"/>
      <c r="J292" s="75"/>
      <c r="K292" s="75"/>
      <c r="L292" s="75"/>
      <c r="M292" s="75"/>
      <c r="N292" s="75"/>
      <c r="O292" s="75"/>
      <c r="P292" s="75"/>
      <c r="Q292" s="75"/>
      <c r="R292" s="75"/>
      <c r="S292" s="75"/>
      <c r="T292" s="136"/>
      <c r="U292" s="136"/>
    </row>
    <row r="293" spans="1:21" x14ac:dyDescent="0.25">
      <c r="A293" s="75"/>
      <c r="B293" s="75"/>
      <c r="C293" s="75"/>
      <c r="D293" s="75"/>
      <c r="E293" s="75"/>
      <c r="F293" s="75"/>
      <c r="G293" s="75"/>
      <c r="H293" s="75"/>
      <c r="I293" s="75"/>
      <c r="J293" s="75"/>
      <c r="K293" s="75"/>
      <c r="L293" s="75"/>
      <c r="M293" s="75"/>
      <c r="N293" s="75"/>
      <c r="O293" s="75"/>
      <c r="P293" s="75"/>
      <c r="Q293" s="75"/>
      <c r="R293" s="75"/>
      <c r="S293" s="75"/>
      <c r="T293" s="136"/>
      <c r="U293" s="136"/>
    </row>
    <row r="294" spans="1:21" x14ac:dyDescent="0.25">
      <c r="A294" s="75"/>
      <c r="B294" s="75"/>
      <c r="C294" s="75"/>
      <c r="D294" s="75"/>
      <c r="E294" s="75"/>
      <c r="F294" s="75"/>
      <c r="G294" s="75"/>
      <c r="H294" s="75"/>
      <c r="I294" s="75"/>
      <c r="J294" s="75"/>
      <c r="K294" s="75"/>
      <c r="L294" s="75"/>
      <c r="M294" s="75"/>
      <c r="N294" s="75"/>
      <c r="O294" s="75"/>
      <c r="P294" s="75"/>
      <c r="Q294" s="75"/>
      <c r="R294" s="75"/>
      <c r="S294" s="75"/>
      <c r="T294" s="136"/>
      <c r="U294" s="136"/>
    </row>
    <row r="295" spans="1:21" x14ac:dyDescent="0.25">
      <c r="A295" s="75"/>
      <c r="B295" s="75"/>
      <c r="C295" s="75"/>
      <c r="D295" s="75"/>
      <c r="E295" s="75"/>
      <c r="F295" s="75"/>
      <c r="G295" s="75"/>
      <c r="H295" s="75"/>
      <c r="I295" s="75"/>
      <c r="J295" s="75"/>
      <c r="K295" s="75"/>
      <c r="L295" s="75"/>
      <c r="M295" s="75"/>
      <c r="N295" s="75"/>
      <c r="O295" s="75"/>
      <c r="P295" s="75"/>
      <c r="Q295" s="75"/>
      <c r="R295" s="75"/>
      <c r="S295" s="75"/>
      <c r="T295" s="136"/>
      <c r="U295" s="136"/>
    </row>
    <row r="296" spans="1:21" x14ac:dyDescent="0.25">
      <c r="A296" s="75"/>
      <c r="B296" s="75"/>
      <c r="C296" s="75"/>
      <c r="D296" s="75"/>
      <c r="E296" s="75"/>
      <c r="F296" s="75"/>
      <c r="G296" s="75"/>
      <c r="H296" s="75"/>
      <c r="I296" s="75"/>
      <c r="J296" s="75"/>
      <c r="K296" s="75"/>
      <c r="L296" s="75"/>
      <c r="M296" s="75"/>
      <c r="N296" s="75"/>
      <c r="O296" s="75"/>
      <c r="P296" s="75"/>
      <c r="Q296" s="75"/>
      <c r="R296" s="75"/>
      <c r="S296" s="75"/>
      <c r="T296" s="136"/>
      <c r="U296" s="136"/>
    </row>
    <row r="297" spans="1:21" ht="26.25" customHeight="1" x14ac:dyDescent="0.25">
      <c r="A297" s="139" t="s">
        <v>15</v>
      </c>
      <c r="B297" s="139"/>
      <c r="C297" s="139"/>
      <c r="D297" s="75"/>
      <c r="E297" s="75"/>
      <c r="F297" s="75"/>
      <c r="G297" s="75"/>
      <c r="H297" s="278" t="s">
        <v>119</v>
      </c>
      <c r="I297" s="140"/>
      <c r="J297" s="141" t="s">
        <v>18</v>
      </c>
      <c r="K297" s="279">
        <f>$K$1</f>
        <v>0</v>
      </c>
      <c r="L297" s="279"/>
      <c r="M297" s="279"/>
      <c r="N297" s="279"/>
      <c r="O297" s="279"/>
      <c r="P297" s="140"/>
      <c r="Q297" s="141" t="s">
        <v>21</v>
      </c>
      <c r="R297" s="279"/>
      <c r="S297" s="279"/>
      <c r="T297" s="136"/>
      <c r="U297" s="136"/>
    </row>
    <row r="298" spans="1:21" ht="18.75" x14ac:dyDescent="0.25">
      <c r="A298" s="139" t="s">
        <v>16</v>
      </c>
      <c r="B298" s="139"/>
      <c r="C298" s="139"/>
      <c r="D298" s="75"/>
      <c r="E298" s="75"/>
      <c r="F298" s="75"/>
      <c r="G298" s="75"/>
      <c r="H298" s="278"/>
      <c r="I298" s="140"/>
      <c r="J298" s="143" t="s">
        <v>132</v>
      </c>
      <c r="K298" s="279">
        <f>$K$2</f>
        <v>0</v>
      </c>
      <c r="L298" s="279"/>
      <c r="M298" s="279"/>
      <c r="N298" s="279"/>
      <c r="O298" s="279"/>
      <c r="P298" s="280" t="s">
        <v>162</v>
      </c>
      <c r="Q298" s="281"/>
      <c r="R298" s="281"/>
      <c r="S298" s="282"/>
      <c r="T298" s="136"/>
      <c r="U298" s="136"/>
    </row>
    <row r="299" spans="1:21" ht="33" customHeight="1" x14ac:dyDescent="0.25">
      <c r="A299" s="139" t="s">
        <v>17</v>
      </c>
      <c r="B299" s="139"/>
      <c r="C299" s="139"/>
      <c r="D299" s="75"/>
      <c r="E299" s="75"/>
      <c r="F299" s="75"/>
      <c r="G299" s="75"/>
      <c r="H299" s="278"/>
      <c r="I299" s="140"/>
      <c r="J299" s="141" t="s">
        <v>134</v>
      </c>
      <c r="K299" s="283">
        <f>$K$3</f>
        <v>0</v>
      </c>
      <c r="L299" s="284"/>
      <c r="M299" s="285"/>
      <c r="N299" s="144" t="s">
        <v>133</v>
      </c>
      <c r="O299" s="145">
        <f>$O$3</f>
        <v>0</v>
      </c>
      <c r="P299" s="286" t="s">
        <v>163</v>
      </c>
      <c r="Q299" s="286"/>
      <c r="R299" s="286"/>
      <c r="S299" s="286"/>
      <c r="T299" s="136"/>
      <c r="U299" s="136"/>
    </row>
    <row r="300" spans="1:21" ht="19.5" customHeight="1" x14ac:dyDescent="0.25">
      <c r="A300" s="75"/>
      <c r="B300" s="75"/>
      <c r="C300" s="75"/>
      <c r="D300" s="75"/>
      <c r="E300" s="75"/>
      <c r="F300" s="75"/>
      <c r="G300" s="75"/>
      <c r="H300" s="278"/>
      <c r="I300" s="140"/>
      <c r="J300" s="141" t="s">
        <v>19</v>
      </c>
      <c r="K300" s="279">
        <f>$K$4</f>
        <v>0</v>
      </c>
      <c r="L300" s="279"/>
      <c r="M300" s="279"/>
      <c r="N300" s="279"/>
      <c r="O300" s="279"/>
      <c r="P300" s="140"/>
      <c r="Q300" s="141" t="s">
        <v>22</v>
      </c>
      <c r="R300" s="279">
        <f>$R$4</f>
        <v>0</v>
      </c>
      <c r="S300" s="279"/>
      <c r="T300" s="136"/>
      <c r="U300" s="136"/>
    </row>
    <row r="301" spans="1:21" ht="21" customHeight="1" x14ac:dyDescent="0.25">
      <c r="A301" s="75"/>
      <c r="B301" s="75"/>
      <c r="C301" s="75"/>
      <c r="D301" s="75"/>
      <c r="E301" s="75"/>
      <c r="F301" s="75"/>
      <c r="G301" s="75"/>
      <c r="H301" s="278"/>
      <c r="I301" s="140"/>
      <c r="J301" s="141" t="s">
        <v>131</v>
      </c>
      <c r="K301" s="279">
        <f>$K$5</f>
        <v>0</v>
      </c>
      <c r="L301" s="279"/>
      <c r="M301" s="279"/>
      <c r="N301" s="279"/>
      <c r="O301" s="279"/>
      <c r="P301" s="288" t="s">
        <v>165</v>
      </c>
      <c r="Q301" s="288"/>
      <c r="R301" s="279">
        <f>$R$5</f>
        <v>0</v>
      </c>
      <c r="S301" s="279"/>
      <c r="T301" s="136"/>
      <c r="U301" s="136"/>
    </row>
    <row r="302" spans="1:21" x14ac:dyDescent="0.25">
      <c r="A302" s="75"/>
      <c r="B302" s="75"/>
      <c r="C302" s="75"/>
      <c r="D302" s="75"/>
      <c r="E302" s="75"/>
      <c r="F302" s="75"/>
      <c r="G302" s="75"/>
      <c r="H302" s="75"/>
      <c r="I302" s="75"/>
      <c r="J302" s="75"/>
      <c r="K302" s="75"/>
      <c r="L302" s="75"/>
      <c r="M302" s="75"/>
      <c r="N302" s="75"/>
      <c r="O302" s="75"/>
      <c r="P302" s="75"/>
      <c r="Q302" s="75"/>
      <c r="R302" s="75"/>
      <c r="S302" s="75"/>
      <c r="T302" s="136"/>
      <c r="U302" s="136"/>
    </row>
    <row r="303" spans="1:21" ht="18.75" x14ac:dyDescent="0.25">
      <c r="A303" s="289" t="s">
        <v>264</v>
      </c>
      <c r="B303" s="289"/>
      <c r="C303" s="289"/>
      <c r="D303" s="289"/>
      <c r="E303" s="289"/>
      <c r="F303" s="289"/>
      <c r="G303" s="289"/>
      <c r="H303" s="289"/>
      <c r="I303" s="289"/>
      <c r="J303" s="289"/>
      <c r="K303" s="289"/>
      <c r="L303" s="289"/>
      <c r="M303" s="289"/>
      <c r="N303" s="289"/>
      <c r="O303" s="289"/>
      <c r="P303" s="289"/>
      <c r="Q303" s="289"/>
      <c r="R303" s="289"/>
      <c r="S303" s="289"/>
      <c r="T303" s="136"/>
      <c r="U303" s="136"/>
    </row>
    <row r="304" spans="1:21" ht="18.75" x14ac:dyDescent="0.25">
      <c r="A304" s="289" t="s">
        <v>265</v>
      </c>
      <c r="B304" s="289"/>
      <c r="C304" s="289"/>
      <c r="D304" s="289"/>
      <c r="E304" s="289"/>
      <c r="F304" s="289"/>
      <c r="G304" s="289"/>
      <c r="H304" s="289"/>
      <c r="I304" s="289"/>
      <c r="J304" s="289"/>
      <c r="K304" s="289"/>
      <c r="L304" s="289"/>
      <c r="M304" s="289"/>
      <c r="N304" s="289"/>
      <c r="O304" s="289"/>
      <c r="P304" s="289"/>
      <c r="Q304" s="289"/>
      <c r="R304" s="289"/>
      <c r="S304" s="289"/>
      <c r="T304" s="136"/>
      <c r="U304" s="136"/>
    </row>
    <row r="305" spans="1:21" ht="15.75" x14ac:dyDescent="0.25">
      <c r="A305" s="290"/>
      <c r="B305" s="290"/>
      <c r="C305" s="290"/>
      <c r="D305" s="290"/>
      <c r="E305" s="290"/>
      <c r="F305" s="290"/>
      <c r="G305" s="290"/>
      <c r="H305" s="290"/>
      <c r="I305" s="112"/>
      <c r="J305" s="112"/>
      <c r="K305" s="112"/>
      <c r="L305" s="112"/>
      <c r="M305" s="112"/>
      <c r="N305" s="112"/>
      <c r="O305" s="112"/>
      <c r="P305" s="112"/>
      <c r="Q305" s="112"/>
      <c r="R305" s="112"/>
      <c r="S305" s="112"/>
      <c r="T305" s="136"/>
      <c r="U305" s="136"/>
    </row>
    <row r="306" spans="1:21" ht="36" x14ac:dyDescent="0.25">
      <c r="A306" s="99"/>
      <c r="B306" s="99"/>
      <c r="C306" s="99"/>
      <c r="D306" s="99"/>
      <c r="E306" s="99"/>
      <c r="F306" s="99"/>
      <c r="G306" s="99"/>
      <c r="H306" s="99"/>
      <c r="I306" s="99"/>
      <c r="J306" s="166" t="s">
        <v>129</v>
      </c>
      <c r="K306" s="273" t="s">
        <v>130</v>
      </c>
      <c r="L306" s="273"/>
      <c r="M306" s="99"/>
      <c r="N306" s="99"/>
      <c r="O306" s="99"/>
      <c r="P306" s="166" t="s">
        <v>129</v>
      </c>
      <c r="Q306" s="167" t="s">
        <v>130</v>
      </c>
      <c r="R306" s="166" t="s">
        <v>129</v>
      </c>
      <c r="S306" s="167" t="s">
        <v>130</v>
      </c>
      <c r="T306" s="168"/>
      <c r="U306" s="168"/>
    </row>
    <row r="307" spans="1:21" ht="18.75" x14ac:dyDescent="0.25">
      <c r="A307" s="110" t="s">
        <v>4</v>
      </c>
      <c r="B307" s="110" t="s">
        <v>5</v>
      </c>
      <c r="C307" s="110" t="s">
        <v>6</v>
      </c>
      <c r="D307" s="110" t="s">
        <v>7</v>
      </c>
      <c r="E307" s="110" t="s">
        <v>8</v>
      </c>
      <c r="F307" s="110" t="s">
        <v>9</v>
      </c>
      <c r="G307" s="110" t="s">
        <v>10</v>
      </c>
      <c r="H307" s="110" t="s">
        <v>11</v>
      </c>
      <c r="I307" s="110" t="s">
        <v>12</v>
      </c>
      <c r="J307" s="113" t="s">
        <v>13</v>
      </c>
      <c r="K307" s="152" t="s">
        <v>14</v>
      </c>
      <c r="L307" s="152" t="s">
        <v>24</v>
      </c>
      <c r="M307" s="110" t="s">
        <v>25</v>
      </c>
      <c r="N307" s="110" t="s">
        <v>110</v>
      </c>
      <c r="O307" s="110" t="s">
        <v>111</v>
      </c>
      <c r="P307" s="113" t="s">
        <v>112</v>
      </c>
      <c r="Q307" s="152" t="s">
        <v>113</v>
      </c>
      <c r="R307" s="113" t="s">
        <v>114</v>
      </c>
      <c r="S307" s="152" t="s">
        <v>115</v>
      </c>
      <c r="T307" s="102" t="s">
        <v>116</v>
      </c>
      <c r="U307" s="102" t="s">
        <v>181</v>
      </c>
    </row>
    <row r="308" spans="1:21" ht="127.5" customHeight="1" x14ac:dyDescent="0.25">
      <c r="A308" s="111" t="s">
        <v>0</v>
      </c>
      <c r="B308" s="153" t="s">
        <v>238</v>
      </c>
      <c r="C308" s="237" t="s">
        <v>263</v>
      </c>
      <c r="D308" s="111" t="s">
        <v>1</v>
      </c>
      <c r="E308" s="111" t="s">
        <v>2</v>
      </c>
      <c r="F308" s="111" t="s">
        <v>233</v>
      </c>
      <c r="G308" s="111" t="s">
        <v>3</v>
      </c>
      <c r="H308" s="111" t="s">
        <v>23</v>
      </c>
      <c r="I308" s="111" t="s">
        <v>234</v>
      </c>
      <c r="J308" s="115" t="s">
        <v>267</v>
      </c>
      <c r="K308" s="154" t="s">
        <v>276</v>
      </c>
      <c r="L308" s="154" t="s">
        <v>235</v>
      </c>
      <c r="M308" s="111" t="s">
        <v>138</v>
      </c>
      <c r="N308" s="111" t="s">
        <v>136</v>
      </c>
      <c r="O308" s="111" t="s">
        <v>166</v>
      </c>
      <c r="P308" s="115" t="s">
        <v>184</v>
      </c>
      <c r="Q308" s="154" t="s">
        <v>185</v>
      </c>
      <c r="R308" s="268" t="s">
        <v>94</v>
      </c>
      <c r="S308" s="269"/>
      <c r="T308" s="103" t="s">
        <v>236</v>
      </c>
      <c r="U308" s="103" t="s">
        <v>237</v>
      </c>
    </row>
    <row r="309" spans="1:21" ht="26.25" customHeight="1" x14ac:dyDescent="0.25">
      <c r="A309" s="117">
        <v>159</v>
      </c>
      <c r="B309" s="117"/>
      <c r="C309" s="118"/>
      <c r="D309" s="119"/>
      <c r="E309" s="119"/>
      <c r="F309" s="117"/>
      <c r="G309" s="120"/>
      <c r="H309" s="155"/>
      <c r="I309" s="156"/>
      <c r="J309" s="121"/>
      <c r="K309" s="157">
        <v>0.03</v>
      </c>
      <c r="L309" s="158"/>
      <c r="M309" s="120"/>
      <c r="N309" s="117"/>
      <c r="O309" s="120"/>
      <c r="P309" s="122"/>
      <c r="Q309" s="159"/>
      <c r="R309" s="123"/>
      <c r="S309" s="160"/>
      <c r="T309" s="101"/>
      <c r="U309" s="101"/>
    </row>
    <row r="310" spans="1:21" ht="26.25" customHeight="1" x14ac:dyDescent="0.25">
      <c r="A310" s="117">
        <v>160</v>
      </c>
      <c r="B310" s="117"/>
      <c r="C310" s="118"/>
      <c r="D310" s="119"/>
      <c r="E310" s="119"/>
      <c r="F310" s="117"/>
      <c r="G310" s="120"/>
      <c r="H310" s="155"/>
      <c r="I310" s="156"/>
      <c r="J310" s="121"/>
      <c r="K310" s="157">
        <v>0.03</v>
      </c>
      <c r="L310" s="158"/>
      <c r="M310" s="120"/>
      <c r="N310" s="117"/>
      <c r="O310" s="120"/>
      <c r="P310" s="122"/>
      <c r="Q310" s="159"/>
      <c r="R310" s="123"/>
      <c r="S310" s="160"/>
      <c r="T310" s="101"/>
      <c r="U310" s="101"/>
    </row>
    <row r="311" spans="1:21" ht="26.25" customHeight="1" x14ac:dyDescent="0.25">
      <c r="A311" s="117">
        <v>161</v>
      </c>
      <c r="B311" s="117"/>
      <c r="C311" s="118"/>
      <c r="D311" s="120"/>
      <c r="E311" s="120"/>
      <c r="F311" s="117"/>
      <c r="G311" s="120"/>
      <c r="H311" s="155"/>
      <c r="I311" s="156"/>
      <c r="J311" s="121"/>
      <c r="K311" s="157">
        <v>0.03</v>
      </c>
      <c r="L311" s="158"/>
      <c r="M311" s="120"/>
      <c r="N311" s="117"/>
      <c r="O311" s="120"/>
      <c r="P311" s="122"/>
      <c r="Q311" s="159"/>
      <c r="R311" s="123"/>
      <c r="S311" s="160"/>
      <c r="T311" s="101"/>
      <c r="U311" s="101"/>
    </row>
    <row r="312" spans="1:21" ht="26.25" customHeight="1" x14ac:dyDescent="0.25">
      <c r="A312" s="117">
        <v>162</v>
      </c>
      <c r="B312" s="117"/>
      <c r="C312" s="118"/>
      <c r="D312" s="120"/>
      <c r="E312" s="120"/>
      <c r="F312" s="117"/>
      <c r="G312" s="120"/>
      <c r="H312" s="155"/>
      <c r="I312" s="156"/>
      <c r="J312" s="121"/>
      <c r="K312" s="157">
        <v>0.03</v>
      </c>
      <c r="L312" s="158"/>
      <c r="M312" s="120"/>
      <c r="N312" s="117"/>
      <c r="O312" s="120"/>
      <c r="P312" s="122"/>
      <c r="Q312" s="159"/>
      <c r="R312" s="123"/>
      <c r="S312" s="160"/>
      <c r="T312" s="101"/>
      <c r="U312" s="101"/>
    </row>
    <row r="313" spans="1:21" ht="26.25" customHeight="1" x14ac:dyDescent="0.25">
      <c r="A313" s="117">
        <v>163</v>
      </c>
      <c r="B313" s="117"/>
      <c r="C313" s="118"/>
      <c r="D313" s="120"/>
      <c r="E313" s="120"/>
      <c r="F313" s="117"/>
      <c r="G313" s="120"/>
      <c r="H313" s="155"/>
      <c r="I313" s="156"/>
      <c r="J313" s="121"/>
      <c r="K313" s="157">
        <v>0.03</v>
      </c>
      <c r="L313" s="158"/>
      <c r="M313" s="120"/>
      <c r="N313" s="117"/>
      <c r="O313" s="120"/>
      <c r="P313" s="122"/>
      <c r="Q313" s="159"/>
      <c r="R313" s="123"/>
      <c r="S313" s="160"/>
      <c r="T313" s="101"/>
      <c r="U313" s="101"/>
    </row>
    <row r="314" spans="1:21" ht="26.25" customHeight="1" x14ac:dyDescent="0.25">
      <c r="A314" s="117">
        <v>164</v>
      </c>
      <c r="B314" s="117"/>
      <c r="C314" s="118"/>
      <c r="D314" s="120"/>
      <c r="E314" s="120"/>
      <c r="F314" s="117"/>
      <c r="G314" s="120"/>
      <c r="H314" s="155"/>
      <c r="I314" s="156"/>
      <c r="J314" s="121"/>
      <c r="K314" s="157">
        <v>0.03</v>
      </c>
      <c r="L314" s="158"/>
      <c r="M314" s="120"/>
      <c r="N314" s="117"/>
      <c r="O314" s="120"/>
      <c r="P314" s="122"/>
      <c r="Q314" s="159"/>
      <c r="R314" s="123"/>
      <c r="S314" s="160"/>
      <c r="T314" s="101"/>
      <c r="U314" s="101"/>
    </row>
    <row r="315" spans="1:21" ht="26.25" customHeight="1" x14ac:dyDescent="0.25">
      <c r="A315" s="117">
        <v>165</v>
      </c>
      <c r="B315" s="117"/>
      <c r="C315" s="118"/>
      <c r="D315" s="120"/>
      <c r="E315" s="120"/>
      <c r="F315" s="117"/>
      <c r="G315" s="120"/>
      <c r="H315" s="155"/>
      <c r="I315" s="156"/>
      <c r="J315" s="121"/>
      <c r="K315" s="157">
        <v>0.03</v>
      </c>
      <c r="L315" s="158"/>
      <c r="M315" s="120"/>
      <c r="N315" s="117"/>
      <c r="O315" s="120"/>
      <c r="P315" s="122"/>
      <c r="Q315" s="159"/>
      <c r="R315" s="123"/>
      <c r="S315" s="160"/>
      <c r="T315" s="101"/>
      <c r="U315" s="101"/>
    </row>
    <row r="316" spans="1:21" ht="26.25" customHeight="1" x14ac:dyDescent="0.25">
      <c r="A316" s="117">
        <v>166</v>
      </c>
      <c r="B316" s="117"/>
      <c r="C316" s="118"/>
      <c r="D316" s="120"/>
      <c r="E316" s="120"/>
      <c r="F316" s="117"/>
      <c r="G316" s="120"/>
      <c r="H316" s="155"/>
      <c r="I316" s="156"/>
      <c r="J316" s="121"/>
      <c r="K316" s="157">
        <v>0.03</v>
      </c>
      <c r="L316" s="158"/>
      <c r="M316" s="120"/>
      <c r="N316" s="117"/>
      <c r="O316" s="120"/>
      <c r="P316" s="122"/>
      <c r="Q316" s="159"/>
      <c r="R316" s="123"/>
      <c r="S316" s="160"/>
      <c r="T316" s="101"/>
      <c r="U316" s="101"/>
    </row>
    <row r="317" spans="1:21" ht="26.25" customHeight="1" x14ac:dyDescent="0.25">
      <c r="A317" s="117">
        <v>167</v>
      </c>
      <c r="B317" s="117"/>
      <c r="C317" s="118"/>
      <c r="D317" s="120"/>
      <c r="E317" s="120"/>
      <c r="F317" s="117"/>
      <c r="G317" s="120"/>
      <c r="H317" s="155"/>
      <c r="I317" s="156"/>
      <c r="J317" s="121"/>
      <c r="K317" s="157">
        <v>0.03</v>
      </c>
      <c r="L317" s="158"/>
      <c r="M317" s="120"/>
      <c r="N317" s="117"/>
      <c r="O317" s="120"/>
      <c r="P317" s="122"/>
      <c r="Q317" s="159"/>
      <c r="R317" s="123"/>
      <c r="S317" s="160"/>
      <c r="T317" s="101"/>
      <c r="U317" s="101"/>
    </row>
    <row r="318" spans="1:21" ht="26.25" customHeight="1" x14ac:dyDescent="0.25">
      <c r="A318" s="117">
        <v>168</v>
      </c>
      <c r="B318" s="117"/>
      <c r="C318" s="118"/>
      <c r="D318" s="120"/>
      <c r="E318" s="120"/>
      <c r="F318" s="117"/>
      <c r="G318" s="120"/>
      <c r="H318" s="155"/>
      <c r="I318" s="156"/>
      <c r="J318" s="121"/>
      <c r="K318" s="157">
        <v>0.03</v>
      </c>
      <c r="L318" s="158"/>
      <c r="M318" s="120"/>
      <c r="N318" s="117"/>
      <c r="O318" s="120"/>
      <c r="P318" s="122"/>
      <c r="Q318" s="159"/>
      <c r="R318" s="123"/>
      <c r="S318" s="160"/>
      <c r="T318" s="101"/>
      <c r="U318" s="101"/>
    </row>
    <row r="319" spans="1:21" ht="26.25" customHeight="1" x14ac:dyDescent="0.25">
      <c r="A319" s="117">
        <v>169</v>
      </c>
      <c r="B319" s="117"/>
      <c r="C319" s="118"/>
      <c r="D319" s="120"/>
      <c r="E319" s="120"/>
      <c r="F319" s="117"/>
      <c r="G319" s="120"/>
      <c r="H319" s="155"/>
      <c r="I319" s="156"/>
      <c r="J319" s="121"/>
      <c r="K319" s="157">
        <v>0.03</v>
      </c>
      <c r="L319" s="158"/>
      <c r="M319" s="120"/>
      <c r="N319" s="117"/>
      <c r="O319" s="120"/>
      <c r="P319" s="122"/>
      <c r="Q319" s="159"/>
      <c r="R319" s="123"/>
      <c r="S319" s="160"/>
      <c r="T319" s="101"/>
      <c r="U319" s="101"/>
    </row>
    <row r="320" spans="1:21" ht="26.25" customHeight="1" x14ac:dyDescent="0.25">
      <c r="A320" s="117">
        <v>170</v>
      </c>
      <c r="B320" s="117"/>
      <c r="C320" s="118"/>
      <c r="D320" s="120"/>
      <c r="E320" s="120"/>
      <c r="F320" s="117"/>
      <c r="G320" s="120"/>
      <c r="H320" s="155"/>
      <c r="I320" s="156"/>
      <c r="J320" s="121"/>
      <c r="K320" s="157">
        <v>0.03</v>
      </c>
      <c r="L320" s="158"/>
      <c r="M320" s="120"/>
      <c r="N320" s="117"/>
      <c r="O320" s="120"/>
      <c r="P320" s="122"/>
      <c r="Q320" s="159"/>
      <c r="R320" s="123"/>
      <c r="S320" s="160"/>
      <c r="T320" s="101"/>
      <c r="U320" s="101"/>
    </row>
    <row r="321" spans="1:21" ht="26.25" customHeight="1" x14ac:dyDescent="0.25">
      <c r="A321" s="117">
        <v>171</v>
      </c>
      <c r="B321" s="117"/>
      <c r="C321" s="118"/>
      <c r="D321" s="120"/>
      <c r="E321" s="120"/>
      <c r="F321" s="117"/>
      <c r="G321" s="120"/>
      <c r="H321" s="155"/>
      <c r="I321" s="156"/>
      <c r="J321" s="121"/>
      <c r="K321" s="157">
        <v>0.03</v>
      </c>
      <c r="L321" s="158"/>
      <c r="M321" s="120"/>
      <c r="N321" s="117"/>
      <c r="O321" s="120"/>
      <c r="P321" s="122"/>
      <c r="Q321" s="159"/>
      <c r="R321" s="123"/>
      <c r="S321" s="160"/>
      <c r="T321" s="101"/>
      <c r="U321" s="101"/>
    </row>
    <row r="322" spans="1:21" ht="26.25" customHeight="1" x14ac:dyDescent="0.25">
      <c r="A322" s="117">
        <v>172</v>
      </c>
      <c r="B322" s="117"/>
      <c r="C322" s="118"/>
      <c r="D322" s="120"/>
      <c r="E322" s="120"/>
      <c r="F322" s="117"/>
      <c r="G322" s="120"/>
      <c r="H322" s="155"/>
      <c r="I322" s="156"/>
      <c r="J322" s="121"/>
      <c r="K322" s="157">
        <v>0.03</v>
      </c>
      <c r="L322" s="158"/>
      <c r="M322" s="120"/>
      <c r="N322" s="117"/>
      <c r="O322" s="120"/>
      <c r="P322" s="122"/>
      <c r="Q322" s="159"/>
      <c r="R322" s="123"/>
      <c r="S322" s="160"/>
      <c r="T322" s="101"/>
      <c r="U322" s="101"/>
    </row>
    <row r="323" spans="1:21" ht="26.25" customHeight="1" x14ac:dyDescent="0.25">
      <c r="A323" s="117">
        <v>173</v>
      </c>
      <c r="B323" s="117"/>
      <c r="C323" s="118"/>
      <c r="D323" s="120"/>
      <c r="E323" s="120"/>
      <c r="F323" s="117"/>
      <c r="G323" s="120"/>
      <c r="H323" s="155"/>
      <c r="I323" s="156"/>
      <c r="J323" s="121"/>
      <c r="K323" s="157">
        <v>0.03</v>
      </c>
      <c r="L323" s="158"/>
      <c r="M323" s="120"/>
      <c r="N323" s="117"/>
      <c r="O323" s="120"/>
      <c r="P323" s="122"/>
      <c r="Q323" s="159"/>
      <c r="R323" s="123"/>
      <c r="S323" s="160"/>
      <c r="T323" s="101"/>
      <c r="U323" s="101"/>
    </row>
    <row r="324" spans="1:21" ht="26.25" customHeight="1" x14ac:dyDescent="0.25">
      <c r="A324" s="117">
        <v>174</v>
      </c>
      <c r="B324" s="117"/>
      <c r="C324" s="118"/>
      <c r="D324" s="120"/>
      <c r="E324" s="120"/>
      <c r="F324" s="117"/>
      <c r="G324" s="120"/>
      <c r="H324" s="155"/>
      <c r="I324" s="156"/>
      <c r="J324" s="121"/>
      <c r="K324" s="157">
        <v>0.03</v>
      </c>
      <c r="L324" s="158"/>
      <c r="M324" s="120"/>
      <c r="N324" s="117"/>
      <c r="O324" s="120"/>
      <c r="P324" s="122"/>
      <c r="Q324" s="159"/>
      <c r="R324" s="123"/>
      <c r="S324" s="160"/>
      <c r="T324" s="101"/>
      <c r="U324" s="101"/>
    </row>
    <row r="325" spans="1:21" ht="26.25" customHeight="1" x14ac:dyDescent="0.25">
      <c r="A325" s="117">
        <v>175</v>
      </c>
      <c r="B325" s="117"/>
      <c r="C325" s="118"/>
      <c r="D325" s="120"/>
      <c r="E325" s="120"/>
      <c r="F325" s="117"/>
      <c r="G325" s="120"/>
      <c r="H325" s="155"/>
      <c r="I325" s="156"/>
      <c r="J325" s="121"/>
      <c r="K325" s="157">
        <v>0.03</v>
      </c>
      <c r="L325" s="158"/>
      <c r="M325" s="120"/>
      <c r="N325" s="117"/>
      <c r="O325" s="120"/>
      <c r="P325" s="122"/>
      <c r="Q325" s="159"/>
      <c r="R325" s="123"/>
      <c r="S325" s="160"/>
      <c r="T325" s="101"/>
      <c r="U325" s="101"/>
    </row>
    <row r="326" spans="1:21" ht="26.25" customHeight="1" x14ac:dyDescent="0.25">
      <c r="A326" s="117">
        <v>176</v>
      </c>
      <c r="B326" s="117"/>
      <c r="C326" s="118"/>
      <c r="D326" s="120"/>
      <c r="E326" s="120"/>
      <c r="F326" s="117"/>
      <c r="G326" s="120"/>
      <c r="H326" s="155"/>
      <c r="I326" s="156"/>
      <c r="J326" s="121"/>
      <c r="K326" s="157">
        <v>0.03</v>
      </c>
      <c r="L326" s="158"/>
      <c r="M326" s="120"/>
      <c r="N326" s="117"/>
      <c r="O326" s="120"/>
      <c r="P326" s="122"/>
      <c r="Q326" s="159"/>
      <c r="R326" s="123"/>
      <c r="S326" s="160"/>
      <c r="T326" s="101"/>
      <c r="U326" s="101"/>
    </row>
    <row r="327" spans="1:21" ht="26.25" customHeight="1" x14ac:dyDescent="0.25">
      <c r="A327" s="117">
        <v>177</v>
      </c>
      <c r="B327" s="117"/>
      <c r="C327" s="118"/>
      <c r="D327" s="120"/>
      <c r="E327" s="120"/>
      <c r="F327" s="117"/>
      <c r="G327" s="120"/>
      <c r="H327" s="155"/>
      <c r="I327" s="156"/>
      <c r="J327" s="121"/>
      <c r="K327" s="157">
        <v>0.03</v>
      </c>
      <c r="L327" s="158"/>
      <c r="M327" s="120"/>
      <c r="N327" s="117"/>
      <c r="O327" s="120"/>
      <c r="P327" s="122"/>
      <c r="Q327" s="159"/>
      <c r="R327" s="123"/>
      <c r="S327" s="160"/>
      <c r="T327" s="101"/>
      <c r="U327" s="101"/>
    </row>
    <row r="328" spans="1:21" ht="26.25" customHeight="1" x14ac:dyDescent="0.25">
      <c r="A328" s="117">
        <v>178</v>
      </c>
      <c r="B328" s="117"/>
      <c r="C328" s="118"/>
      <c r="D328" s="120"/>
      <c r="E328" s="120"/>
      <c r="F328" s="117"/>
      <c r="G328" s="120"/>
      <c r="H328" s="155"/>
      <c r="I328" s="156"/>
      <c r="J328" s="121"/>
      <c r="K328" s="157">
        <v>0.03</v>
      </c>
      <c r="L328" s="158"/>
      <c r="M328" s="120"/>
      <c r="N328" s="117"/>
      <c r="O328" s="120"/>
      <c r="P328" s="122"/>
      <c r="Q328" s="159"/>
      <c r="R328" s="123"/>
      <c r="S328" s="160"/>
      <c r="T328" s="101"/>
      <c r="U328" s="101"/>
    </row>
    <row r="329" spans="1:21" ht="26.25" customHeight="1" x14ac:dyDescent="0.25">
      <c r="A329" s="117">
        <v>179</v>
      </c>
      <c r="B329" s="117"/>
      <c r="C329" s="118"/>
      <c r="D329" s="120"/>
      <c r="E329" s="120"/>
      <c r="F329" s="117"/>
      <c r="G329" s="120"/>
      <c r="H329" s="155"/>
      <c r="I329" s="156"/>
      <c r="J329" s="121"/>
      <c r="K329" s="157">
        <v>0.03</v>
      </c>
      <c r="L329" s="158"/>
      <c r="M329" s="120"/>
      <c r="N329" s="117"/>
      <c r="O329" s="120"/>
      <c r="P329" s="122"/>
      <c r="Q329" s="159"/>
      <c r="R329" s="123"/>
      <c r="S329" s="160"/>
      <c r="T329" s="101"/>
      <c r="U329" s="101"/>
    </row>
    <row r="330" spans="1:21" ht="26.25" customHeight="1" x14ac:dyDescent="0.25">
      <c r="A330" s="117">
        <v>180</v>
      </c>
      <c r="B330" s="117"/>
      <c r="C330" s="118"/>
      <c r="D330" s="120"/>
      <c r="E330" s="120"/>
      <c r="F330" s="117"/>
      <c r="G330" s="120"/>
      <c r="H330" s="155"/>
      <c r="I330" s="156"/>
      <c r="J330" s="121"/>
      <c r="K330" s="157">
        <v>0.03</v>
      </c>
      <c r="L330" s="158"/>
      <c r="M330" s="120"/>
      <c r="N330" s="117"/>
      <c r="O330" s="120"/>
      <c r="P330" s="122"/>
      <c r="Q330" s="159"/>
      <c r="R330" s="123"/>
      <c r="S330" s="160"/>
      <c r="T330" s="101"/>
      <c r="U330" s="101"/>
    </row>
    <row r="331" spans="1:21" ht="26.25" customHeight="1" x14ac:dyDescent="0.25">
      <c r="A331" s="117">
        <v>181</v>
      </c>
      <c r="B331" s="117"/>
      <c r="C331" s="118"/>
      <c r="D331" s="120"/>
      <c r="E331" s="120"/>
      <c r="F331" s="117"/>
      <c r="G331" s="120"/>
      <c r="H331" s="155"/>
      <c r="I331" s="156"/>
      <c r="J331" s="121"/>
      <c r="K331" s="157">
        <v>0.03</v>
      </c>
      <c r="L331" s="158"/>
      <c r="M331" s="120"/>
      <c r="N331" s="117"/>
      <c r="O331" s="120"/>
      <c r="P331" s="122"/>
      <c r="Q331" s="159"/>
      <c r="R331" s="123"/>
      <c r="S331" s="160"/>
      <c r="T331" s="101"/>
      <c r="U331" s="101"/>
    </row>
    <row r="332" spans="1:21" ht="26.25" customHeight="1" x14ac:dyDescent="0.25">
      <c r="A332" s="271" t="s">
        <v>173</v>
      </c>
      <c r="B332" s="271"/>
      <c r="C332" s="271"/>
      <c r="D332" s="272"/>
      <c r="E332" s="124"/>
      <c r="F332" s="110"/>
      <c r="G332" s="110"/>
      <c r="H332" s="124"/>
      <c r="I332" s="163"/>
      <c r="J332" s="124"/>
      <c r="K332" s="164"/>
      <c r="L332" s="165"/>
      <c r="M332" s="110"/>
      <c r="N332" s="110"/>
      <c r="O332" s="124"/>
      <c r="P332" s="126"/>
      <c r="Q332" s="126"/>
      <c r="R332" s="127"/>
      <c r="S332" s="127"/>
      <c r="T332" s="101"/>
      <c r="U332" s="101"/>
    </row>
    <row r="333" spans="1:21" x14ac:dyDescent="0.25">
      <c r="A333" s="75"/>
      <c r="B333" s="75"/>
      <c r="C333" s="75"/>
      <c r="D333" s="75"/>
      <c r="E333" s="75"/>
      <c r="F333" s="75"/>
      <c r="G333" s="75"/>
      <c r="H333" s="75"/>
      <c r="I333" s="169"/>
      <c r="J333" s="75"/>
      <c r="K333" s="75"/>
      <c r="L333" s="170"/>
      <c r="M333" s="75"/>
      <c r="N333" s="75"/>
      <c r="O333" s="75"/>
      <c r="P333" s="75"/>
      <c r="Q333" s="75"/>
      <c r="R333" s="75"/>
      <c r="S333" s="75"/>
      <c r="T333" s="136"/>
      <c r="U333" s="136"/>
    </row>
    <row r="334" spans="1:21" ht="34.5" customHeight="1" x14ac:dyDescent="0.25">
      <c r="A334" s="75"/>
      <c r="B334" s="75"/>
      <c r="C334" s="75"/>
      <c r="D334" s="75"/>
      <c r="E334" s="75"/>
      <c r="F334" s="75"/>
      <c r="G334" s="75"/>
      <c r="H334" s="75"/>
      <c r="I334" s="75"/>
      <c r="J334" s="75"/>
      <c r="K334" s="75"/>
      <c r="L334" s="171" t="s">
        <v>174</v>
      </c>
      <c r="M334" s="75"/>
      <c r="N334" s="137" t="s">
        <v>26</v>
      </c>
      <c r="O334" s="75"/>
      <c r="P334" s="274" t="s">
        <v>27</v>
      </c>
      <c r="Q334" s="275"/>
      <c r="R334" s="276"/>
      <c r="S334" s="276"/>
      <c r="T334" s="136"/>
      <c r="U334" s="136"/>
    </row>
    <row r="335" spans="1:21" x14ac:dyDescent="0.25">
      <c r="A335" s="75"/>
      <c r="B335" s="75"/>
      <c r="C335" s="75"/>
      <c r="D335" s="75"/>
      <c r="E335" s="75"/>
      <c r="F335" s="75"/>
      <c r="G335" s="75"/>
      <c r="H335" s="75"/>
      <c r="I335" s="172"/>
      <c r="J335" s="75"/>
      <c r="K335" s="75"/>
      <c r="L335" s="75"/>
      <c r="M335" s="75"/>
      <c r="N335" s="75"/>
      <c r="O335" s="75"/>
      <c r="P335" s="287" t="s">
        <v>135</v>
      </c>
      <c r="Q335" s="287"/>
      <c r="R335" s="287"/>
      <c r="S335" s="287"/>
      <c r="T335" s="136"/>
      <c r="U335" s="136"/>
    </row>
    <row r="336" spans="1:21" x14ac:dyDescent="0.25">
      <c r="A336" s="75"/>
      <c r="B336" s="75"/>
      <c r="C336" s="75"/>
      <c r="D336" s="75"/>
      <c r="E336" s="75"/>
      <c r="F336" s="75"/>
      <c r="G336" s="75"/>
      <c r="H336" s="75"/>
      <c r="I336" s="75"/>
      <c r="J336" s="75"/>
      <c r="K336" s="75"/>
      <c r="L336" s="75"/>
      <c r="M336" s="75"/>
      <c r="N336" s="75"/>
      <c r="O336" s="75"/>
      <c r="P336" s="75"/>
      <c r="Q336" s="75"/>
      <c r="R336" s="75"/>
      <c r="S336" s="75"/>
      <c r="T336" s="136"/>
      <c r="U336" s="136"/>
    </row>
    <row r="337" spans="1:21" x14ac:dyDescent="0.25">
      <c r="A337" s="75"/>
      <c r="B337" s="75"/>
      <c r="C337" s="75"/>
      <c r="D337" s="75"/>
      <c r="E337" s="75"/>
      <c r="F337" s="75"/>
      <c r="G337" s="75"/>
      <c r="H337" s="75"/>
      <c r="I337" s="75"/>
      <c r="J337" s="75"/>
      <c r="K337" s="75"/>
      <c r="L337" s="75"/>
      <c r="M337" s="75"/>
      <c r="N337" s="75"/>
      <c r="O337" s="75"/>
      <c r="P337" s="75"/>
      <c r="Q337" s="75"/>
      <c r="R337" s="75"/>
      <c r="S337" s="75"/>
      <c r="T337" s="136"/>
      <c r="U337" s="136"/>
    </row>
    <row r="338" spans="1:21" x14ac:dyDescent="0.25">
      <c r="A338" s="75"/>
      <c r="B338" s="75"/>
      <c r="C338" s="75"/>
      <c r="D338" s="75"/>
      <c r="E338" s="75"/>
      <c r="F338" s="75"/>
      <c r="G338" s="75"/>
      <c r="H338" s="75"/>
      <c r="I338" s="75"/>
      <c r="J338" s="75"/>
      <c r="K338" s="75"/>
      <c r="L338" s="75"/>
      <c r="M338" s="75"/>
      <c r="N338" s="75"/>
      <c r="O338" s="75"/>
      <c r="P338" s="75"/>
      <c r="Q338" s="75"/>
      <c r="R338" s="75"/>
      <c r="S338" s="75"/>
      <c r="T338" s="136"/>
      <c r="U338" s="136"/>
    </row>
    <row r="339" spans="1:21" x14ac:dyDescent="0.25">
      <c r="A339" s="75"/>
      <c r="B339" s="75"/>
      <c r="C339" s="75"/>
      <c r="D339" s="75"/>
      <c r="E339" s="75"/>
      <c r="F339" s="75"/>
      <c r="G339" s="75"/>
      <c r="H339" s="75"/>
      <c r="I339" s="75"/>
      <c r="J339" s="75"/>
      <c r="K339" s="75"/>
      <c r="L339" s="75"/>
      <c r="M339" s="75"/>
      <c r="N339" s="75"/>
      <c r="O339" s="75"/>
      <c r="P339" s="75"/>
      <c r="Q339" s="75"/>
      <c r="R339" s="75"/>
      <c r="S339" s="75"/>
      <c r="T339" s="136"/>
      <c r="U339" s="136"/>
    </row>
    <row r="340" spans="1:21" x14ac:dyDescent="0.25">
      <c r="A340" s="75"/>
      <c r="B340" s="75"/>
      <c r="C340" s="75"/>
      <c r="D340" s="75"/>
      <c r="E340" s="75"/>
      <c r="F340" s="75"/>
      <c r="G340" s="75"/>
      <c r="H340" s="75"/>
      <c r="I340" s="75"/>
      <c r="J340" s="75"/>
      <c r="K340" s="75"/>
      <c r="L340" s="75"/>
      <c r="M340" s="75"/>
      <c r="N340" s="75"/>
      <c r="O340" s="75"/>
      <c r="P340" s="75"/>
      <c r="Q340" s="75"/>
      <c r="R340" s="75"/>
      <c r="S340" s="75"/>
      <c r="T340" s="136"/>
      <c r="U340" s="136"/>
    </row>
    <row r="341" spans="1:21" x14ac:dyDescent="0.25">
      <c r="A341" s="75"/>
      <c r="B341" s="75"/>
      <c r="C341" s="75"/>
      <c r="D341" s="75"/>
      <c r="E341" s="75"/>
      <c r="F341" s="75"/>
      <c r="G341" s="75"/>
      <c r="H341" s="75"/>
      <c r="I341" s="75"/>
      <c r="J341" s="75"/>
      <c r="K341" s="75"/>
      <c r="L341" s="75"/>
      <c r="M341" s="75"/>
      <c r="N341" s="75"/>
      <c r="O341" s="75"/>
      <c r="P341" s="75"/>
      <c r="Q341" s="75"/>
      <c r="R341" s="75"/>
      <c r="S341" s="75"/>
      <c r="T341" s="136"/>
      <c r="U341" s="136"/>
    </row>
    <row r="342" spans="1:21" ht="26.25" customHeight="1" x14ac:dyDescent="0.25">
      <c r="A342" s="139" t="s">
        <v>15</v>
      </c>
      <c r="B342" s="139"/>
      <c r="C342" s="139"/>
      <c r="D342" s="75"/>
      <c r="E342" s="75"/>
      <c r="F342" s="75"/>
      <c r="G342" s="75"/>
      <c r="H342" s="278" t="s">
        <v>119</v>
      </c>
      <c r="I342" s="140"/>
      <c r="J342" s="141" t="s">
        <v>18</v>
      </c>
      <c r="K342" s="279">
        <f>$K$1</f>
        <v>0</v>
      </c>
      <c r="L342" s="279"/>
      <c r="M342" s="279"/>
      <c r="N342" s="279"/>
      <c r="O342" s="279"/>
      <c r="P342" s="140"/>
      <c r="Q342" s="141" t="s">
        <v>21</v>
      </c>
      <c r="R342" s="279"/>
      <c r="S342" s="279"/>
      <c r="T342" s="136"/>
      <c r="U342" s="136"/>
    </row>
    <row r="343" spans="1:21" ht="18.75" x14ac:dyDescent="0.25">
      <c r="A343" s="139" t="s">
        <v>16</v>
      </c>
      <c r="B343" s="139"/>
      <c r="C343" s="139"/>
      <c r="D343" s="75"/>
      <c r="E343" s="75"/>
      <c r="F343" s="75"/>
      <c r="G343" s="75"/>
      <c r="H343" s="278"/>
      <c r="I343" s="140"/>
      <c r="J343" s="143" t="s">
        <v>132</v>
      </c>
      <c r="K343" s="279">
        <f>$K$2</f>
        <v>0</v>
      </c>
      <c r="L343" s="279"/>
      <c r="M343" s="279"/>
      <c r="N343" s="279"/>
      <c r="O343" s="279"/>
      <c r="P343" s="280" t="s">
        <v>162</v>
      </c>
      <c r="Q343" s="281"/>
      <c r="R343" s="281"/>
      <c r="S343" s="282"/>
      <c r="T343" s="136"/>
      <c r="U343" s="136"/>
    </row>
    <row r="344" spans="1:21" ht="33" customHeight="1" x14ac:dyDescent="0.25">
      <c r="A344" s="139" t="s">
        <v>17</v>
      </c>
      <c r="B344" s="139"/>
      <c r="C344" s="139"/>
      <c r="D344" s="75"/>
      <c r="E344" s="75"/>
      <c r="F344" s="75"/>
      <c r="G344" s="75"/>
      <c r="H344" s="278"/>
      <c r="I344" s="140"/>
      <c r="J344" s="141" t="s">
        <v>134</v>
      </c>
      <c r="K344" s="283">
        <f>$K$3</f>
        <v>0</v>
      </c>
      <c r="L344" s="284"/>
      <c r="M344" s="285"/>
      <c r="N344" s="144" t="s">
        <v>133</v>
      </c>
      <c r="O344" s="145">
        <f>$O$3</f>
        <v>0</v>
      </c>
      <c r="P344" s="286" t="s">
        <v>163</v>
      </c>
      <c r="Q344" s="286"/>
      <c r="R344" s="286"/>
      <c r="S344" s="286"/>
      <c r="T344" s="136"/>
      <c r="U344" s="136"/>
    </row>
    <row r="345" spans="1:21" ht="19.5" customHeight="1" x14ac:dyDescent="0.25">
      <c r="A345" s="75"/>
      <c r="B345" s="75"/>
      <c r="C345" s="75"/>
      <c r="D345" s="75"/>
      <c r="E345" s="75"/>
      <c r="F345" s="75"/>
      <c r="G345" s="75"/>
      <c r="H345" s="278"/>
      <c r="I345" s="140"/>
      <c r="J345" s="141" t="s">
        <v>19</v>
      </c>
      <c r="K345" s="279">
        <f>$K$4</f>
        <v>0</v>
      </c>
      <c r="L345" s="279"/>
      <c r="M345" s="279"/>
      <c r="N345" s="279"/>
      <c r="O345" s="279"/>
      <c r="P345" s="140"/>
      <c r="Q345" s="141" t="s">
        <v>22</v>
      </c>
      <c r="R345" s="279">
        <f>$R$4</f>
        <v>0</v>
      </c>
      <c r="S345" s="279"/>
      <c r="T345" s="136"/>
      <c r="U345" s="136"/>
    </row>
    <row r="346" spans="1:21" ht="21" customHeight="1" x14ac:dyDescent="0.25">
      <c r="A346" s="75"/>
      <c r="B346" s="75"/>
      <c r="C346" s="75"/>
      <c r="D346" s="75"/>
      <c r="E346" s="75"/>
      <c r="F346" s="75"/>
      <c r="G346" s="75"/>
      <c r="H346" s="278"/>
      <c r="I346" s="140"/>
      <c r="J346" s="141" t="s">
        <v>131</v>
      </c>
      <c r="K346" s="279">
        <f>$K$5</f>
        <v>0</v>
      </c>
      <c r="L346" s="279"/>
      <c r="M346" s="279"/>
      <c r="N346" s="279"/>
      <c r="O346" s="279"/>
      <c r="P346" s="288" t="s">
        <v>165</v>
      </c>
      <c r="Q346" s="288"/>
      <c r="R346" s="279">
        <f>$R$5</f>
        <v>0</v>
      </c>
      <c r="S346" s="279"/>
      <c r="T346" s="136"/>
      <c r="U346" s="136"/>
    </row>
    <row r="347" spans="1:21" x14ac:dyDescent="0.25">
      <c r="A347" s="75"/>
      <c r="B347" s="75"/>
      <c r="C347" s="75"/>
      <c r="D347" s="75"/>
      <c r="E347" s="75"/>
      <c r="F347" s="75"/>
      <c r="G347" s="75"/>
      <c r="H347" s="75"/>
      <c r="I347" s="75"/>
      <c r="J347" s="75"/>
      <c r="K347" s="75"/>
      <c r="L347" s="75"/>
      <c r="M347" s="75"/>
      <c r="N347" s="75"/>
      <c r="O347" s="75"/>
      <c r="P347" s="75"/>
      <c r="Q347" s="75"/>
      <c r="R347" s="75"/>
      <c r="S347" s="75"/>
      <c r="T347" s="136"/>
      <c r="U347" s="136"/>
    </row>
    <row r="348" spans="1:21" ht="18.75" x14ac:dyDescent="0.25">
      <c r="A348" s="289" t="s">
        <v>264</v>
      </c>
      <c r="B348" s="289"/>
      <c r="C348" s="289"/>
      <c r="D348" s="289"/>
      <c r="E348" s="289"/>
      <c r="F348" s="289"/>
      <c r="G348" s="289"/>
      <c r="H348" s="289"/>
      <c r="I348" s="289"/>
      <c r="J348" s="289"/>
      <c r="K348" s="289"/>
      <c r="L348" s="289"/>
      <c r="M348" s="289"/>
      <c r="N348" s="289"/>
      <c r="O348" s="289"/>
      <c r="P348" s="289"/>
      <c r="Q348" s="289"/>
      <c r="R348" s="289"/>
      <c r="S348" s="289"/>
      <c r="T348" s="136"/>
      <c r="U348" s="136"/>
    </row>
    <row r="349" spans="1:21" ht="18.75" x14ac:dyDescent="0.25">
      <c r="A349" s="289" t="s">
        <v>265</v>
      </c>
      <c r="B349" s="289"/>
      <c r="C349" s="289"/>
      <c r="D349" s="289"/>
      <c r="E349" s="289"/>
      <c r="F349" s="289"/>
      <c r="G349" s="289"/>
      <c r="H349" s="289"/>
      <c r="I349" s="289"/>
      <c r="J349" s="289"/>
      <c r="K349" s="289"/>
      <c r="L349" s="289"/>
      <c r="M349" s="289"/>
      <c r="N349" s="289"/>
      <c r="O349" s="289"/>
      <c r="P349" s="289"/>
      <c r="Q349" s="289"/>
      <c r="R349" s="289"/>
      <c r="S349" s="289"/>
      <c r="T349" s="136"/>
      <c r="U349" s="136"/>
    </row>
    <row r="350" spans="1:21" ht="15.75" x14ac:dyDescent="0.25">
      <c r="A350" s="290"/>
      <c r="B350" s="290"/>
      <c r="C350" s="290"/>
      <c r="D350" s="290"/>
      <c r="E350" s="290"/>
      <c r="F350" s="290"/>
      <c r="G350" s="290"/>
      <c r="H350" s="290"/>
      <c r="I350" s="112"/>
      <c r="J350" s="112"/>
      <c r="K350" s="112"/>
      <c r="L350" s="112"/>
      <c r="M350" s="112"/>
      <c r="N350" s="112"/>
      <c r="O350" s="112"/>
      <c r="P350" s="112"/>
      <c r="Q350" s="112"/>
      <c r="R350" s="112"/>
      <c r="S350" s="112"/>
      <c r="T350" s="136"/>
      <c r="U350" s="136"/>
    </row>
    <row r="351" spans="1:21" ht="36" x14ac:dyDescent="0.25">
      <c r="A351" s="99"/>
      <c r="B351" s="99"/>
      <c r="C351" s="99"/>
      <c r="D351" s="99"/>
      <c r="E351" s="99"/>
      <c r="F351" s="99"/>
      <c r="G351" s="99"/>
      <c r="H351" s="99"/>
      <c r="I351" s="99"/>
      <c r="J351" s="166" t="s">
        <v>129</v>
      </c>
      <c r="K351" s="273" t="s">
        <v>130</v>
      </c>
      <c r="L351" s="273"/>
      <c r="M351" s="99"/>
      <c r="N351" s="99"/>
      <c r="O351" s="99"/>
      <c r="P351" s="166" t="s">
        <v>129</v>
      </c>
      <c r="Q351" s="167" t="s">
        <v>130</v>
      </c>
      <c r="R351" s="166" t="s">
        <v>129</v>
      </c>
      <c r="S351" s="167" t="s">
        <v>130</v>
      </c>
      <c r="T351" s="168"/>
      <c r="U351" s="168"/>
    </row>
    <row r="352" spans="1:21" ht="18.75" x14ac:dyDescent="0.25">
      <c r="A352" s="110" t="s">
        <v>4</v>
      </c>
      <c r="B352" s="110" t="s">
        <v>5</v>
      </c>
      <c r="C352" s="110" t="s">
        <v>6</v>
      </c>
      <c r="D352" s="110" t="s">
        <v>7</v>
      </c>
      <c r="E352" s="110" t="s">
        <v>8</v>
      </c>
      <c r="F352" s="110" t="s">
        <v>9</v>
      </c>
      <c r="G352" s="110" t="s">
        <v>10</v>
      </c>
      <c r="H352" s="110" t="s">
        <v>11</v>
      </c>
      <c r="I352" s="110" t="s">
        <v>12</v>
      </c>
      <c r="J352" s="113" t="s">
        <v>13</v>
      </c>
      <c r="K352" s="152" t="s">
        <v>14</v>
      </c>
      <c r="L352" s="152" t="s">
        <v>24</v>
      </c>
      <c r="M352" s="110" t="s">
        <v>25</v>
      </c>
      <c r="N352" s="110" t="s">
        <v>110</v>
      </c>
      <c r="O352" s="110" t="s">
        <v>111</v>
      </c>
      <c r="P352" s="113" t="s">
        <v>112</v>
      </c>
      <c r="Q352" s="152" t="s">
        <v>113</v>
      </c>
      <c r="R352" s="113" t="s">
        <v>114</v>
      </c>
      <c r="S352" s="152" t="s">
        <v>115</v>
      </c>
      <c r="T352" s="102" t="s">
        <v>116</v>
      </c>
      <c r="U352" s="102" t="s">
        <v>181</v>
      </c>
    </row>
    <row r="353" spans="1:21" ht="127.5" customHeight="1" x14ac:dyDescent="0.25">
      <c r="A353" s="111" t="s">
        <v>0</v>
      </c>
      <c r="B353" s="153" t="s">
        <v>238</v>
      </c>
      <c r="C353" s="237" t="s">
        <v>263</v>
      </c>
      <c r="D353" s="111" t="s">
        <v>1</v>
      </c>
      <c r="E353" s="111" t="s">
        <v>2</v>
      </c>
      <c r="F353" s="111" t="s">
        <v>233</v>
      </c>
      <c r="G353" s="111" t="s">
        <v>3</v>
      </c>
      <c r="H353" s="111" t="s">
        <v>23</v>
      </c>
      <c r="I353" s="111" t="s">
        <v>234</v>
      </c>
      <c r="J353" s="115" t="s">
        <v>267</v>
      </c>
      <c r="K353" s="154" t="s">
        <v>276</v>
      </c>
      <c r="L353" s="154" t="s">
        <v>235</v>
      </c>
      <c r="M353" s="111" t="s">
        <v>138</v>
      </c>
      <c r="N353" s="111" t="s">
        <v>136</v>
      </c>
      <c r="O353" s="111" t="s">
        <v>166</v>
      </c>
      <c r="P353" s="115" t="s">
        <v>184</v>
      </c>
      <c r="Q353" s="154" t="s">
        <v>185</v>
      </c>
      <c r="R353" s="268" t="s">
        <v>94</v>
      </c>
      <c r="S353" s="269"/>
      <c r="T353" s="103" t="s">
        <v>236</v>
      </c>
      <c r="U353" s="103" t="s">
        <v>237</v>
      </c>
    </row>
    <row r="354" spans="1:21" ht="26.25" customHeight="1" x14ac:dyDescent="0.25">
      <c r="A354" s="117">
        <v>182</v>
      </c>
      <c r="B354" s="117"/>
      <c r="C354" s="118"/>
      <c r="D354" s="119"/>
      <c r="E354" s="119"/>
      <c r="F354" s="117"/>
      <c r="G354" s="120"/>
      <c r="H354" s="155"/>
      <c r="I354" s="156"/>
      <c r="J354" s="121"/>
      <c r="K354" s="157">
        <v>0.03</v>
      </c>
      <c r="L354" s="158"/>
      <c r="M354" s="120"/>
      <c r="N354" s="117"/>
      <c r="O354" s="120"/>
      <c r="P354" s="122"/>
      <c r="Q354" s="159"/>
      <c r="R354" s="123"/>
      <c r="S354" s="160"/>
      <c r="T354" s="101"/>
      <c r="U354" s="101"/>
    </row>
    <row r="355" spans="1:21" ht="26.25" customHeight="1" x14ac:dyDescent="0.25">
      <c r="A355" s="117">
        <v>183</v>
      </c>
      <c r="B355" s="117"/>
      <c r="C355" s="118"/>
      <c r="D355" s="119"/>
      <c r="E355" s="119"/>
      <c r="F355" s="117"/>
      <c r="G355" s="120"/>
      <c r="H355" s="155"/>
      <c r="I355" s="156"/>
      <c r="J355" s="121"/>
      <c r="K355" s="157">
        <v>0.03</v>
      </c>
      <c r="L355" s="158"/>
      <c r="M355" s="120"/>
      <c r="N355" s="117"/>
      <c r="O355" s="120"/>
      <c r="P355" s="122"/>
      <c r="Q355" s="159"/>
      <c r="R355" s="123"/>
      <c r="S355" s="160"/>
      <c r="T355" s="101"/>
      <c r="U355" s="101"/>
    </row>
    <row r="356" spans="1:21" ht="26.25" customHeight="1" x14ac:dyDescent="0.25">
      <c r="A356" s="117">
        <v>184</v>
      </c>
      <c r="B356" s="117"/>
      <c r="C356" s="118"/>
      <c r="D356" s="120"/>
      <c r="E356" s="120"/>
      <c r="F356" s="117"/>
      <c r="G356" s="120"/>
      <c r="H356" s="155"/>
      <c r="I356" s="156"/>
      <c r="J356" s="121"/>
      <c r="K356" s="157">
        <v>0.03</v>
      </c>
      <c r="L356" s="158"/>
      <c r="M356" s="120"/>
      <c r="N356" s="117"/>
      <c r="O356" s="120"/>
      <c r="P356" s="122"/>
      <c r="Q356" s="159"/>
      <c r="R356" s="123"/>
      <c r="S356" s="160"/>
      <c r="T356" s="101"/>
      <c r="U356" s="101"/>
    </row>
    <row r="357" spans="1:21" ht="26.25" customHeight="1" x14ac:dyDescent="0.25">
      <c r="A357" s="117">
        <v>185</v>
      </c>
      <c r="B357" s="117"/>
      <c r="C357" s="118"/>
      <c r="D357" s="120"/>
      <c r="E357" s="120"/>
      <c r="F357" s="117"/>
      <c r="G357" s="120"/>
      <c r="H357" s="155"/>
      <c r="I357" s="156"/>
      <c r="J357" s="121"/>
      <c r="K357" s="157">
        <v>0.03</v>
      </c>
      <c r="L357" s="158"/>
      <c r="M357" s="120"/>
      <c r="N357" s="117"/>
      <c r="O357" s="120"/>
      <c r="P357" s="122"/>
      <c r="Q357" s="159"/>
      <c r="R357" s="123"/>
      <c r="S357" s="160"/>
      <c r="T357" s="101"/>
      <c r="U357" s="101"/>
    </row>
    <row r="358" spans="1:21" ht="26.25" customHeight="1" x14ac:dyDescent="0.25">
      <c r="A358" s="117">
        <v>186</v>
      </c>
      <c r="B358" s="117"/>
      <c r="C358" s="118"/>
      <c r="D358" s="120"/>
      <c r="E358" s="120"/>
      <c r="F358" s="117"/>
      <c r="G358" s="120"/>
      <c r="H358" s="155"/>
      <c r="I358" s="156"/>
      <c r="J358" s="121"/>
      <c r="K358" s="157">
        <v>0.03</v>
      </c>
      <c r="L358" s="158"/>
      <c r="M358" s="120"/>
      <c r="N358" s="117"/>
      <c r="O358" s="120"/>
      <c r="P358" s="122"/>
      <c r="Q358" s="159"/>
      <c r="R358" s="123"/>
      <c r="S358" s="160"/>
      <c r="T358" s="101"/>
      <c r="U358" s="101"/>
    </row>
    <row r="359" spans="1:21" ht="26.25" customHeight="1" x14ac:dyDescent="0.25">
      <c r="A359" s="117">
        <v>187</v>
      </c>
      <c r="B359" s="117"/>
      <c r="C359" s="118"/>
      <c r="D359" s="120"/>
      <c r="E359" s="120"/>
      <c r="F359" s="117"/>
      <c r="G359" s="120"/>
      <c r="H359" s="155"/>
      <c r="I359" s="156"/>
      <c r="J359" s="121"/>
      <c r="K359" s="157">
        <v>0.03</v>
      </c>
      <c r="L359" s="158"/>
      <c r="M359" s="120"/>
      <c r="N359" s="117"/>
      <c r="O359" s="120"/>
      <c r="P359" s="122"/>
      <c r="Q359" s="159"/>
      <c r="R359" s="123"/>
      <c r="S359" s="160"/>
      <c r="T359" s="101"/>
      <c r="U359" s="101"/>
    </row>
    <row r="360" spans="1:21" ht="26.25" customHeight="1" x14ac:dyDescent="0.25">
      <c r="A360" s="117">
        <v>188</v>
      </c>
      <c r="B360" s="117"/>
      <c r="C360" s="118"/>
      <c r="D360" s="120"/>
      <c r="E360" s="120"/>
      <c r="F360" s="117"/>
      <c r="G360" s="120"/>
      <c r="H360" s="155"/>
      <c r="I360" s="156"/>
      <c r="J360" s="121"/>
      <c r="K360" s="157">
        <v>0.03</v>
      </c>
      <c r="L360" s="158"/>
      <c r="M360" s="120"/>
      <c r="N360" s="117"/>
      <c r="O360" s="120"/>
      <c r="P360" s="122"/>
      <c r="Q360" s="159"/>
      <c r="R360" s="123"/>
      <c r="S360" s="160"/>
      <c r="T360" s="101"/>
      <c r="U360" s="101"/>
    </row>
    <row r="361" spans="1:21" ht="26.25" customHeight="1" x14ac:dyDescent="0.25">
      <c r="A361" s="117">
        <v>189</v>
      </c>
      <c r="B361" s="117"/>
      <c r="C361" s="118"/>
      <c r="D361" s="120"/>
      <c r="E361" s="120"/>
      <c r="F361" s="117"/>
      <c r="G361" s="120"/>
      <c r="H361" s="155"/>
      <c r="I361" s="156"/>
      <c r="J361" s="121"/>
      <c r="K361" s="157">
        <v>0.03</v>
      </c>
      <c r="L361" s="158"/>
      <c r="M361" s="120"/>
      <c r="N361" s="117"/>
      <c r="O361" s="120"/>
      <c r="P361" s="122"/>
      <c r="Q361" s="159"/>
      <c r="R361" s="123"/>
      <c r="S361" s="160"/>
      <c r="T361" s="101"/>
      <c r="U361" s="101"/>
    </row>
    <row r="362" spans="1:21" ht="26.25" customHeight="1" x14ac:dyDescent="0.25">
      <c r="A362" s="117">
        <v>190</v>
      </c>
      <c r="B362" s="117"/>
      <c r="C362" s="118"/>
      <c r="D362" s="120"/>
      <c r="E362" s="120"/>
      <c r="F362" s="117"/>
      <c r="G362" s="120"/>
      <c r="H362" s="155"/>
      <c r="I362" s="156"/>
      <c r="J362" s="121"/>
      <c r="K362" s="157">
        <v>0.03</v>
      </c>
      <c r="L362" s="158"/>
      <c r="M362" s="120"/>
      <c r="N362" s="117"/>
      <c r="O362" s="120"/>
      <c r="P362" s="122"/>
      <c r="Q362" s="159"/>
      <c r="R362" s="123"/>
      <c r="S362" s="160"/>
      <c r="T362" s="101"/>
      <c r="U362" s="101"/>
    </row>
    <row r="363" spans="1:21" ht="26.25" customHeight="1" x14ac:dyDescent="0.25">
      <c r="A363" s="117">
        <v>191</v>
      </c>
      <c r="B363" s="117"/>
      <c r="C363" s="118"/>
      <c r="D363" s="120"/>
      <c r="E363" s="120"/>
      <c r="F363" s="117"/>
      <c r="G363" s="120"/>
      <c r="H363" s="155"/>
      <c r="I363" s="156"/>
      <c r="J363" s="121"/>
      <c r="K363" s="157">
        <v>0.03</v>
      </c>
      <c r="L363" s="158"/>
      <c r="M363" s="120"/>
      <c r="N363" s="117"/>
      <c r="O363" s="120"/>
      <c r="P363" s="122"/>
      <c r="Q363" s="159"/>
      <c r="R363" s="123"/>
      <c r="S363" s="160"/>
      <c r="T363" s="101"/>
      <c r="U363" s="101"/>
    </row>
    <row r="364" spans="1:21" ht="26.25" customHeight="1" x14ac:dyDescent="0.25">
      <c r="A364" s="117">
        <v>192</v>
      </c>
      <c r="B364" s="117"/>
      <c r="C364" s="118"/>
      <c r="D364" s="120"/>
      <c r="E364" s="120"/>
      <c r="F364" s="117"/>
      <c r="G364" s="120"/>
      <c r="H364" s="155"/>
      <c r="I364" s="156"/>
      <c r="J364" s="121"/>
      <c r="K364" s="157">
        <v>0.03</v>
      </c>
      <c r="L364" s="158"/>
      <c r="M364" s="120"/>
      <c r="N364" s="117"/>
      <c r="O364" s="120"/>
      <c r="P364" s="122"/>
      <c r="Q364" s="159"/>
      <c r="R364" s="123"/>
      <c r="S364" s="160"/>
      <c r="T364" s="101"/>
      <c r="U364" s="101"/>
    </row>
    <row r="365" spans="1:21" ht="26.25" customHeight="1" x14ac:dyDescent="0.25">
      <c r="A365" s="117">
        <v>193</v>
      </c>
      <c r="B365" s="117"/>
      <c r="C365" s="118"/>
      <c r="D365" s="120"/>
      <c r="E365" s="120"/>
      <c r="F365" s="117"/>
      <c r="G365" s="120"/>
      <c r="H365" s="155"/>
      <c r="I365" s="156"/>
      <c r="J365" s="121"/>
      <c r="K365" s="157">
        <v>0.03</v>
      </c>
      <c r="L365" s="158"/>
      <c r="M365" s="120"/>
      <c r="N365" s="117"/>
      <c r="O365" s="120"/>
      <c r="P365" s="122"/>
      <c r="Q365" s="159"/>
      <c r="R365" s="123"/>
      <c r="S365" s="160"/>
      <c r="T365" s="101"/>
      <c r="U365" s="101"/>
    </row>
    <row r="366" spans="1:21" ht="26.25" customHeight="1" x14ac:dyDescent="0.25">
      <c r="A366" s="117">
        <v>194</v>
      </c>
      <c r="B366" s="117"/>
      <c r="C366" s="118"/>
      <c r="D366" s="120"/>
      <c r="E366" s="120"/>
      <c r="F366" s="117"/>
      <c r="G366" s="120"/>
      <c r="H366" s="155"/>
      <c r="I366" s="156"/>
      <c r="J366" s="121"/>
      <c r="K366" s="157">
        <v>0.03</v>
      </c>
      <c r="L366" s="158"/>
      <c r="M366" s="120"/>
      <c r="N366" s="117"/>
      <c r="O366" s="120"/>
      <c r="P366" s="122"/>
      <c r="Q366" s="159"/>
      <c r="R366" s="123"/>
      <c r="S366" s="160"/>
      <c r="T366" s="101"/>
      <c r="U366" s="101"/>
    </row>
    <row r="367" spans="1:21" ht="26.25" customHeight="1" x14ac:dyDescent="0.25">
      <c r="A367" s="117">
        <v>195</v>
      </c>
      <c r="B367" s="117"/>
      <c r="C367" s="118"/>
      <c r="D367" s="120"/>
      <c r="E367" s="120"/>
      <c r="F367" s="117"/>
      <c r="G367" s="120"/>
      <c r="H367" s="155"/>
      <c r="I367" s="156"/>
      <c r="J367" s="121"/>
      <c r="K367" s="157">
        <v>0.03</v>
      </c>
      <c r="L367" s="158"/>
      <c r="M367" s="120"/>
      <c r="N367" s="117"/>
      <c r="O367" s="120"/>
      <c r="P367" s="122"/>
      <c r="Q367" s="159"/>
      <c r="R367" s="123"/>
      <c r="S367" s="160"/>
      <c r="T367" s="101"/>
      <c r="U367" s="101"/>
    </row>
    <row r="368" spans="1:21" ht="26.25" customHeight="1" x14ac:dyDescent="0.25">
      <c r="A368" s="117">
        <v>196</v>
      </c>
      <c r="B368" s="117"/>
      <c r="C368" s="118"/>
      <c r="D368" s="120"/>
      <c r="E368" s="120"/>
      <c r="F368" s="117"/>
      <c r="G368" s="120"/>
      <c r="H368" s="155"/>
      <c r="I368" s="156"/>
      <c r="J368" s="121"/>
      <c r="K368" s="157">
        <v>0.03</v>
      </c>
      <c r="L368" s="158"/>
      <c r="M368" s="120"/>
      <c r="N368" s="117"/>
      <c r="O368" s="120"/>
      <c r="P368" s="122"/>
      <c r="Q368" s="159"/>
      <c r="R368" s="123"/>
      <c r="S368" s="160"/>
      <c r="T368" s="101"/>
      <c r="U368" s="101"/>
    </row>
    <row r="369" spans="1:21" ht="26.25" customHeight="1" x14ac:dyDescent="0.25">
      <c r="A369" s="117">
        <v>197</v>
      </c>
      <c r="B369" s="117"/>
      <c r="C369" s="118"/>
      <c r="D369" s="120"/>
      <c r="E369" s="120"/>
      <c r="F369" s="117"/>
      <c r="G369" s="120"/>
      <c r="H369" s="155"/>
      <c r="I369" s="156"/>
      <c r="J369" s="121"/>
      <c r="K369" s="157">
        <v>0.03</v>
      </c>
      <c r="L369" s="158"/>
      <c r="M369" s="120"/>
      <c r="N369" s="117"/>
      <c r="O369" s="120"/>
      <c r="P369" s="122"/>
      <c r="Q369" s="159"/>
      <c r="R369" s="123"/>
      <c r="S369" s="160"/>
      <c r="T369" s="101"/>
      <c r="U369" s="101"/>
    </row>
    <row r="370" spans="1:21" ht="26.25" customHeight="1" x14ac:dyDescent="0.25">
      <c r="A370" s="117">
        <v>198</v>
      </c>
      <c r="B370" s="117"/>
      <c r="C370" s="118"/>
      <c r="D370" s="120"/>
      <c r="E370" s="120"/>
      <c r="F370" s="117"/>
      <c r="G370" s="120"/>
      <c r="H370" s="155"/>
      <c r="I370" s="156"/>
      <c r="J370" s="121"/>
      <c r="K370" s="157">
        <v>0.03</v>
      </c>
      <c r="L370" s="158"/>
      <c r="M370" s="120"/>
      <c r="N370" s="117"/>
      <c r="O370" s="120"/>
      <c r="P370" s="122"/>
      <c r="Q370" s="159"/>
      <c r="R370" s="123"/>
      <c r="S370" s="160"/>
      <c r="T370" s="101"/>
      <c r="U370" s="101"/>
    </row>
    <row r="371" spans="1:21" ht="26.25" customHeight="1" x14ac:dyDescent="0.25">
      <c r="A371" s="117">
        <v>199</v>
      </c>
      <c r="B371" s="117"/>
      <c r="C371" s="118"/>
      <c r="D371" s="120"/>
      <c r="E371" s="120"/>
      <c r="F371" s="117"/>
      <c r="G371" s="120"/>
      <c r="H371" s="155"/>
      <c r="I371" s="156"/>
      <c r="J371" s="121"/>
      <c r="K371" s="157">
        <v>0.03</v>
      </c>
      <c r="L371" s="158"/>
      <c r="M371" s="120"/>
      <c r="N371" s="117"/>
      <c r="O371" s="120"/>
      <c r="P371" s="122"/>
      <c r="Q371" s="159"/>
      <c r="R371" s="123"/>
      <c r="S371" s="160"/>
      <c r="T371" s="101"/>
      <c r="U371" s="101"/>
    </row>
    <row r="372" spans="1:21" ht="26.25" customHeight="1" x14ac:dyDescent="0.25">
      <c r="A372" s="117">
        <v>200</v>
      </c>
      <c r="B372" s="117"/>
      <c r="C372" s="118"/>
      <c r="D372" s="120"/>
      <c r="E372" s="120"/>
      <c r="F372" s="117"/>
      <c r="G372" s="120"/>
      <c r="H372" s="155"/>
      <c r="I372" s="156"/>
      <c r="J372" s="121"/>
      <c r="K372" s="157">
        <v>0.03</v>
      </c>
      <c r="L372" s="158"/>
      <c r="M372" s="120"/>
      <c r="N372" s="117"/>
      <c r="O372" s="120"/>
      <c r="P372" s="122"/>
      <c r="Q372" s="159"/>
      <c r="R372" s="123"/>
      <c r="S372" s="160"/>
      <c r="T372" s="101"/>
      <c r="U372" s="101"/>
    </row>
    <row r="373" spans="1:21" ht="26.25" customHeight="1" x14ac:dyDescent="0.25">
      <c r="A373" s="117">
        <v>201</v>
      </c>
      <c r="B373" s="117"/>
      <c r="C373" s="118"/>
      <c r="D373" s="120"/>
      <c r="E373" s="120"/>
      <c r="F373" s="117"/>
      <c r="G373" s="120"/>
      <c r="H373" s="155"/>
      <c r="I373" s="156"/>
      <c r="J373" s="121"/>
      <c r="K373" s="157">
        <v>0.03</v>
      </c>
      <c r="L373" s="158"/>
      <c r="M373" s="120"/>
      <c r="N373" s="117"/>
      <c r="O373" s="120"/>
      <c r="P373" s="122"/>
      <c r="Q373" s="159"/>
      <c r="R373" s="123"/>
      <c r="S373" s="160"/>
      <c r="T373" s="101"/>
      <c r="U373" s="101"/>
    </row>
    <row r="374" spans="1:21" ht="26.25" customHeight="1" x14ac:dyDescent="0.25">
      <c r="A374" s="117">
        <v>202</v>
      </c>
      <c r="B374" s="117"/>
      <c r="C374" s="118"/>
      <c r="D374" s="120"/>
      <c r="E374" s="120"/>
      <c r="F374" s="117"/>
      <c r="G374" s="120"/>
      <c r="H374" s="155"/>
      <c r="I374" s="156"/>
      <c r="J374" s="121"/>
      <c r="K374" s="157">
        <v>0.03</v>
      </c>
      <c r="L374" s="158"/>
      <c r="M374" s="120"/>
      <c r="N374" s="117"/>
      <c r="O374" s="120"/>
      <c r="P374" s="122"/>
      <c r="Q374" s="159"/>
      <c r="R374" s="123"/>
      <c r="S374" s="160"/>
      <c r="T374" s="101"/>
      <c r="U374" s="101"/>
    </row>
    <row r="375" spans="1:21" ht="26.25" customHeight="1" x14ac:dyDescent="0.25">
      <c r="A375" s="117">
        <v>203</v>
      </c>
      <c r="B375" s="117"/>
      <c r="C375" s="118"/>
      <c r="D375" s="120"/>
      <c r="E375" s="120"/>
      <c r="F375" s="117"/>
      <c r="G375" s="120"/>
      <c r="H375" s="155"/>
      <c r="I375" s="156"/>
      <c r="J375" s="121"/>
      <c r="K375" s="157">
        <v>0.03</v>
      </c>
      <c r="L375" s="158"/>
      <c r="M375" s="120"/>
      <c r="N375" s="117"/>
      <c r="O375" s="120"/>
      <c r="P375" s="122"/>
      <c r="Q375" s="159"/>
      <c r="R375" s="123"/>
      <c r="S375" s="160"/>
      <c r="T375" s="101"/>
      <c r="U375" s="101"/>
    </row>
    <row r="376" spans="1:21" ht="26.25" customHeight="1" x14ac:dyDescent="0.25">
      <c r="A376" s="117">
        <v>204</v>
      </c>
      <c r="B376" s="117"/>
      <c r="C376" s="118"/>
      <c r="D376" s="120"/>
      <c r="E376" s="120"/>
      <c r="F376" s="117"/>
      <c r="G376" s="120"/>
      <c r="H376" s="155"/>
      <c r="I376" s="156"/>
      <c r="J376" s="121"/>
      <c r="K376" s="157">
        <v>0.03</v>
      </c>
      <c r="L376" s="158"/>
      <c r="M376" s="120"/>
      <c r="N376" s="117"/>
      <c r="O376" s="120"/>
      <c r="P376" s="122"/>
      <c r="Q376" s="159"/>
      <c r="R376" s="123"/>
      <c r="S376" s="160"/>
      <c r="T376" s="101"/>
      <c r="U376" s="101"/>
    </row>
    <row r="377" spans="1:21" ht="26.25" customHeight="1" x14ac:dyDescent="0.25">
      <c r="A377" s="271" t="s">
        <v>175</v>
      </c>
      <c r="B377" s="271"/>
      <c r="C377" s="271"/>
      <c r="D377" s="272"/>
      <c r="E377" s="124"/>
      <c r="F377" s="110"/>
      <c r="G377" s="110"/>
      <c r="H377" s="124"/>
      <c r="I377" s="163"/>
      <c r="J377" s="124"/>
      <c r="K377" s="164"/>
      <c r="L377" s="165"/>
      <c r="M377" s="110"/>
      <c r="N377" s="110"/>
      <c r="O377" s="124"/>
      <c r="P377" s="126"/>
      <c r="Q377" s="126"/>
      <c r="R377" s="127"/>
      <c r="S377" s="127"/>
      <c r="T377" s="101"/>
      <c r="U377" s="101"/>
    </row>
    <row r="378" spans="1:21" x14ac:dyDescent="0.25">
      <c r="A378" s="75"/>
      <c r="B378" s="75"/>
      <c r="C378" s="75"/>
      <c r="D378" s="75"/>
      <c r="E378" s="75"/>
      <c r="F378" s="75"/>
      <c r="G378" s="75"/>
      <c r="H378" s="75"/>
      <c r="I378" s="169"/>
      <c r="J378" s="75"/>
      <c r="K378" s="75"/>
      <c r="L378" s="170"/>
      <c r="M378" s="75"/>
      <c r="N378" s="75"/>
      <c r="O378" s="75"/>
      <c r="P378" s="75"/>
      <c r="Q378" s="75"/>
      <c r="R378" s="75"/>
      <c r="S378" s="75"/>
      <c r="T378" s="136"/>
      <c r="U378" s="136"/>
    </row>
    <row r="379" spans="1:21" ht="34.5" customHeight="1" x14ac:dyDescent="0.25">
      <c r="A379" s="75"/>
      <c r="B379" s="75"/>
      <c r="C379" s="75"/>
      <c r="D379" s="75"/>
      <c r="E379" s="75"/>
      <c r="F379" s="75"/>
      <c r="G379" s="75"/>
      <c r="H379" s="75"/>
      <c r="I379" s="75"/>
      <c r="J379" s="75"/>
      <c r="K379" s="75"/>
      <c r="L379" s="171" t="s">
        <v>176</v>
      </c>
      <c r="M379" s="75"/>
      <c r="N379" s="137" t="s">
        <v>26</v>
      </c>
      <c r="O379" s="75"/>
      <c r="P379" s="274" t="s">
        <v>27</v>
      </c>
      <c r="Q379" s="275"/>
      <c r="R379" s="276"/>
      <c r="S379" s="276"/>
      <c r="T379" s="136"/>
      <c r="U379" s="136"/>
    </row>
    <row r="380" spans="1:21" x14ac:dyDescent="0.25">
      <c r="A380" s="75"/>
      <c r="B380" s="75"/>
      <c r="C380" s="75"/>
      <c r="D380" s="75"/>
      <c r="E380" s="75"/>
      <c r="F380" s="75"/>
      <c r="G380" s="75"/>
      <c r="H380" s="75"/>
      <c r="I380" s="172"/>
      <c r="J380" s="75"/>
      <c r="K380" s="75"/>
      <c r="L380" s="75"/>
      <c r="M380" s="75"/>
      <c r="N380" s="75"/>
      <c r="O380" s="75"/>
      <c r="P380" s="287" t="s">
        <v>135</v>
      </c>
      <c r="Q380" s="287"/>
      <c r="R380" s="287"/>
      <c r="S380" s="287"/>
      <c r="T380" s="136"/>
      <c r="U380" s="136"/>
    </row>
    <row r="381" spans="1:21" x14ac:dyDescent="0.25">
      <c r="A381" s="75"/>
      <c r="B381" s="75"/>
      <c r="C381" s="75"/>
      <c r="D381" s="75"/>
      <c r="E381" s="75"/>
      <c r="F381" s="75"/>
      <c r="G381" s="75"/>
      <c r="H381" s="75"/>
      <c r="I381" s="75"/>
      <c r="J381" s="75"/>
      <c r="K381" s="75"/>
      <c r="L381" s="75"/>
      <c r="M381" s="75"/>
      <c r="N381" s="75"/>
      <c r="O381" s="75"/>
      <c r="P381" s="75"/>
      <c r="Q381" s="75"/>
      <c r="R381" s="75"/>
      <c r="S381" s="75"/>
      <c r="T381" s="136"/>
      <c r="U381" s="136"/>
    </row>
    <row r="382" spans="1:21" x14ac:dyDescent="0.25">
      <c r="A382" s="75"/>
      <c r="B382" s="75"/>
      <c r="C382" s="75"/>
      <c r="D382" s="75"/>
      <c r="E382" s="75"/>
      <c r="F382" s="75"/>
      <c r="G382" s="75"/>
      <c r="H382" s="75"/>
      <c r="I382" s="75"/>
      <c r="J382" s="75"/>
      <c r="K382" s="75"/>
      <c r="L382" s="75"/>
      <c r="M382" s="75"/>
      <c r="N382" s="75"/>
      <c r="O382" s="75"/>
      <c r="P382" s="75"/>
      <c r="Q382" s="75"/>
      <c r="R382" s="75"/>
      <c r="S382" s="75"/>
      <c r="T382" s="136"/>
      <c r="U382" s="136"/>
    </row>
    <row r="383" spans="1:21" x14ac:dyDescent="0.25">
      <c r="A383" s="75"/>
      <c r="B383" s="75"/>
      <c r="C383" s="75"/>
      <c r="D383" s="75"/>
      <c r="E383" s="75"/>
      <c r="F383" s="75"/>
      <c r="G383" s="75"/>
      <c r="H383" s="75"/>
      <c r="I383" s="75"/>
      <c r="J383" s="75"/>
      <c r="K383" s="75"/>
      <c r="L383" s="75"/>
      <c r="M383" s="75"/>
      <c r="N383" s="75"/>
      <c r="O383" s="75"/>
      <c r="P383" s="75"/>
      <c r="Q383" s="75"/>
      <c r="R383" s="75"/>
      <c r="S383" s="75"/>
      <c r="T383" s="136"/>
      <c r="U383" s="136"/>
    </row>
    <row r="384" spans="1:21" x14ac:dyDescent="0.25">
      <c r="A384" s="75"/>
      <c r="B384" s="75"/>
      <c r="C384" s="75"/>
      <c r="D384" s="75"/>
      <c r="E384" s="75"/>
      <c r="F384" s="75"/>
      <c r="G384" s="75"/>
      <c r="H384" s="75"/>
      <c r="I384" s="75"/>
      <c r="J384" s="75"/>
      <c r="K384" s="75"/>
      <c r="L384" s="75"/>
      <c r="M384" s="75"/>
      <c r="N384" s="75"/>
      <c r="O384" s="75"/>
      <c r="P384" s="75"/>
      <c r="Q384" s="75"/>
      <c r="R384" s="75"/>
      <c r="S384" s="75"/>
      <c r="T384" s="136"/>
      <c r="U384" s="136"/>
    </row>
    <row r="385" spans="1:21" x14ac:dyDescent="0.25">
      <c r="A385" s="75"/>
      <c r="B385" s="75"/>
      <c r="C385" s="75"/>
      <c r="D385" s="75"/>
      <c r="E385" s="75"/>
      <c r="F385" s="75"/>
      <c r="G385" s="75"/>
      <c r="H385" s="75"/>
      <c r="I385" s="75"/>
      <c r="J385" s="75"/>
      <c r="K385" s="75"/>
      <c r="L385" s="75"/>
      <c r="M385" s="75"/>
      <c r="N385" s="75"/>
      <c r="O385" s="75"/>
      <c r="P385" s="75"/>
      <c r="Q385" s="75"/>
      <c r="R385" s="75"/>
      <c r="S385" s="75"/>
      <c r="T385" s="136"/>
      <c r="U385" s="136"/>
    </row>
    <row r="386" spans="1:21" x14ac:dyDescent="0.25">
      <c r="A386" s="75"/>
      <c r="B386" s="75"/>
      <c r="C386" s="75"/>
      <c r="D386" s="75"/>
      <c r="E386" s="75"/>
      <c r="F386" s="75"/>
      <c r="G386" s="75"/>
      <c r="H386" s="75"/>
      <c r="I386" s="75"/>
      <c r="J386" s="75"/>
      <c r="K386" s="75"/>
      <c r="L386" s="75"/>
      <c r="M386" s="75"/>
      <c r="N386" s="75"/>
      <c r="O386" s="75"/>
      <c r="P386" s="75"/>
      <c r="Q386" s="75"/>
      <c r="R386" s="75"/>
      <c r="S386" s="75"/>
      <c r="T386" s="136"/>
      <c r="U386" s="136"/>
    </row>
    <row r="387" spans="1:21" ht="26.25" customHeight="1" x14ac:dyDescent="0.25">
      <c r="A387" s="139" t="s">
        <v>15</v>
      </c>
      <c r="B387" s="139"/>
      <c r="C387" s="139"/>
      <c r="D387" s="75"/>
      <c r="E387" s="75"/>
      <c r="F387" s="75"/>
      <c r="G387" s="75"/>
      <c r="H387" s="278" t="s">
        <v>119</v>
      </c>
      <c r="I387" s="140"/>
      <c r="J387" s="141" t="s">
        <v>18</v>
      </c>
      <c r="K387" s="279">
        <f>$K$1</f>
        <v>0</v>
      </c>
      <c r="L387" s="279"/>
      <c r="M387" s="279"/>
      <c r="N387" s="279"/>
      <c r="O387" s="279"/>
      <c r="P387" s="140"/>
      <c r="Q387" s="141" t="s">
        <v>21</v>
      </c>
      <c r="R387" s="279"/>
      <c r="S387" s="279"/>
      <c r="T387" s="136"/>
      <c r="U387" s="136"/>
    </row>
    <row r="388" spans="1:21" ht="18.75" x14ac:dyDescent="0.25">
      <c r="A388" s="139" t="s">
        <v>16</v>
      </c>
      <c r="B388" s="139"/>
      <c r="C388" s="139"/>
      <c r="D388" s="75"/>
      <c r="E388" s="75"/>
      <c r="F388" s="75"/>
      <c r="G388" s="75"/>
      <c r="H388" s="278"/>
      <c r="I388" s="140"/>
      <c r="J388" s="143" t="s">
        <v>132</v>
      </c>
      <c r="K388" s="279">
        <f>$K$2</f>
        <v>0</v>
      </c>
      <c r="L388" s="279"/>
      <c r="M388" s="279"/>
      <c r="N388" s="279"/>
      <c r="O388" s="279"/>
      <c r="P388" s="280" t="s">
        <v>162</v>
      </c>
      <c r="Q388" s="281"/>
      <c r="R388" s="281"/>
      <c r="S388" s="282"/>
      <c r="T388" s="136"/>
      <c r="U388" s="136"/>
    </row>
    <row r="389" spans="1:21" ht="33" customHeight="1" x14ac:dyDescent="0.25">
      <c r="A389" s="139" t="s">
        <v>17</v>
      </c>
      <c r="B389" s="139"/>
      <c r="C389" s="139"/>
      <c r="D389" s="75"/>
      <c r="E389" s="75"/>
      <c r="F389" s="75"/>
      <c r="G389" s="75"/>
      <c r="H389" s="278"/>
      <c r="I389" s="140"/>
      <c r="J389" s="141" t="s">
        <v>134</v>
      </c>
      <c r="K389" s="283">
        <f>$K$3</f>
        <v>0</v>
      </c>
      <c r="L389" s="284"/>
      <c r="M389" s="285"/>
      <c r="N389" s="144" t="s">
        <v>133</v>
      </c>
      <c r="O389" s="145">
        <f>$O$3</f>
        <v>0</v>
      </c>
      <c r="P389" s="286" t="s">
        <v>163</v>
      </c>
      <c r="Q389" s="286"/>
      <c r="R389" s="286"/>
      <c r="S389" s="286"/>
      <c r="T389" s="136"/>
      <c r="U389" s="136"/>
    </row>
    <row r="390" spans="1:21" ht="19.5" customHeight="1" x14ac:dyDescent="0.25">
      <c r="A390" s="75"/>
      <c r="B390" s="75"/>
      <c r="C390" s="75"/>
      <c r="D390" s="75"/>
      <c r="E390" s="75"/>
      <c r="F390" s="75"/>
      <c r="G390" s="75"/>
      <c r="H390" s="278"/>
      <c r="I390" s="140"/>
      <c r="J390" s="141" t="s">
        <v>19</v>
      </c>
      <c r="K390" s="279">
        <f>$K$4</f>
        <v>0</v>
      </c>
      <c r="L390" s="279"/>
      <c r="M390" s="279"/>
      <c r="N390" s="279"/>
      <c r="O390" s="279"/>
      <c r="P390" s="140"/>
      <c r="Q390" s="141" t="s">
        <v>22</v>
      </c>
      <c r="R390" s="279">
        <f>$R$4</f>
        <v>0</v>
      </c>
      <c r="S390" s="279"/>
      <c r="T390" s="136"/>
      <c r="U390" s="136"/>
    </row>
    <row r="391" spans="1:21" ht="21" customHeight="1" x14ac:dyDescent="0.25">
      <c r="A391" s="75"/>
      <c r="B391" s="75"/>
      <c r="C391" s="75"/>
      <c r="D391" s="75"/>
      <c r="E391" s="75"/>
      <c r="F391" s="75"/>
      <c r="G391" s="75"/>
      <c r="H391" s="278"/>
      <c r="I391" s="140"/>
      <c r="J391" s="141" t="s">
        <v>131</v>
      </c>
      <c r="K391" s="279">
        <f>$K$5</f>
        <v>0</v>
      </c>
      <c r="L391" s="279"/>
      <c r="M391" s="279"/>
      <c r="N391" s="279"/>
      <c r="O391" s="279"/>
      <c r="P391" s="288" t="s">
        <v>165</v>
      </c>
      <c r="Q391" s="288"/>
      <c r="R391" s="279">
        <f>$R$5</f>
        <v>0</v>
      </c>
      <c r="S391" s="279"/>
      <c r="T391" s="136"/>
      <c r="U391" s="136"/>
    </row>
    <row r="392" spans="1:21" x14ac:dyDescent="0.25">
      <c r="A392" s="75"/>
      <c r="B392" s="75"/>
      <c r="C392" s="75"/>
      <c r="D392" s="75"/>
      <c r="E392" s="75"/>
      <c r="F392" s="75"/>
      <c r="G392" s="75"/>
      <c r="H392" s="75"/>
      <c r="I392" s="75"/>
      <c r="J392" s="75"/>
      <c r="K392" s="75"/>
      <c r="L392" s="75"/>
      <c r="M392" s="75"/>
      <c r="N392" s="75"/>
      <c r="O392" s="75"/>
      <c r="P392" s="75"/>
      <c r="Q392" s="75"/>
      <c r="R392" s="75"/>
      <c r="S392" s="75"/>
      <c r="T392" s="136"/>
      <c r="U392" s="136"/>
    </row>
    <row r="393" spans="1:21" ht="18.75" x14ac:dyDescent="0.25">
      <c r="A393" s="289" t="s">
        <v>264</v>
      </c>
      <c r="B393" s="289"/>
      <c r="C393" s="289"/>
      <c r="D393" s="289"/>
      <c r="E393" s="289"/>
      <c r="F393" s="289"/>
      <c r="G393" s="289"/>
      <c r="H393" s="289"/>
      <c r="I393" s="289"/>
      <c r="J393" s="289"/>
      <c r="K393" s="289"/>
      <c r="L393" s="289"/>
      <c r="M393" s="289"/>
      <c r="N393" s="289"/>
      <c r="O393" s="289"/>
      <c r="P393" s="289"/>
      <c r="Q393" s="289"/>
      <c r="R393" s="289"/>
      <c r="S393" s="289"/>
      <c r="T393" s="136"/>
      <c r="U393" s="136"/>
    </row>
    <row r="394" spans="1:21" ht="18.75" x14ac:dyDescent="0.25">
      <c r="A394" s="289" t="s">
        <v>265</v>
      </c>
      <c r="B394" s="289"/>
      <c r="C394" s="289"/>
      <c r="D394" s="289"/>
      <c r="E394" s="289"/>
      <c r="F394" s="289"/>
      <c r="G394" s="289"/>
      <c r="H394" s="289"/>
      <c r="I394" s="289"/>
      <c r="J394" s="289"/>
      <c r="K394" s="289"/>
      <c r="L394" s="289"/>
      <c r="M394" s="289"/>
      <c r="N394" s="289"/>
      <c r="O394" s="289"/>
      <c r="P394" s="289"/>
      <c r="Q394" s="289"/>
      <c r="R394" s="289"/>
      <c r="S394" s="289"/>
      <c r="T394" s="136"/>
      <c r="U394" s="136"/>
    </row>
    <row r="395" spans="1:21" ht="15.75" x14ac:dyDescent="0.25">
      <c r="A395" s="290"/>
      <c r="B395" s="290"/>
      <c r="C395" s="290"/>
      <c r="D395" s="290"/>
      <c r="E395" s="290"/>
      <c r="F395" s="290"/>
      <c r="G395" s="290"/>
      <c r="H395" s="290"/>
      <c r="I395" s="112"/>
      <c r="J395" s="112"/>
      <c r="K395" s="112"/>
      <c r="L395" s="112"/>
      <c r="M395" s="112"/>
      <c r="N395" s="112"/>
      <c r="O395" s="112"/>
      <c r="P395" s="112"/>
      <c r="Q395" s="112"/>
      <c r="R395" s="112"/>
      <c r="S395" s="112"/>
      <c r="T395" s="136"/>
      <c r="U395" s="136"/>
    </row>
    <row r="396" spans="1:21" ht="36" x14ac:dyDescent="0.25">
      <c r="A396" s="99"/>
      <c r="B396" s="99"/>
      <c r="C396" s="99"/>
      <c r="D396" s="99"/>
      <c r="E396" s="99"/>
      <c r="F396" s="99"/>
      <c r="G396" s="99"/>
      <c r="H396" s="99"/>
      <c r="I396" s="99"/>
      <c r="J396" s="166" t="s">
        <v>129</v>
      </c>
      <c r="K396" s="273" t="s">
        <v>130</v>
      </c>
      <c r="L396" s="273"/>
      <c r="M396" s="99"/>
      <c r="N396" s="99"/>
      <c r="O396" s="99"/>
      <c r="P396" s="166" t="s">
        <v>129</v>
      </c>
      <c r="Q396" s="167" t="s">
        <v>130</v>
      </c>
      <c r="R396" s="166" t="s">
        <v>129</v>
      </c>
      <c r="S396" s="167" t="s">
        <v>130</v>
      </c>
      <c r="T396" s="168"/>
      <c r="U396" s="168"/>
    </row>
    <row r="397" spans="1:21" ht="18.75" x14ac:dyDescent="0.25">
      <c r="A397" s="110" t="s">
        <v>4</v>
      </c>
      <c r="B397" s="110" t="s">
        <v>5</v>
      </c>
      <c r="C397" s="110" t="s">
        <v>6</v>
      </c>
      <c r="D397" s="110" t="s">
        <v>7</v>
      </c>
      <c r="E397" s="110" t="s">
        <v>8</v>
      </c>
      <c r="F397" s="110" t="s">
        <v>9</v>
      </c>
      <c r="G397" s="110" t="s">
        <v>10</v>
      </c>
      <c r="H397" s="110" t="s">
        <v>11</v>
      </c>
      <c r="I397" s="110" t="s">
        <v>12</v>
      </c>
      <c r="J397" s="113" t="s">
        <v>13</v>
      </c>
      <c r="K397" s="152" t="s">
        <v>14</v>
      </c>
      <c r="L397" s="152" t="s">
        <v>24</v>
      </c>
      <c r="M397" s="110" t="s">
        <v>25</v>
      </c>
      <c r="N397" s="110" t="s">
        <v>110</v>
      </c>
      <c r="O397" s="110" t="s">
        <v>111</v>
      </c>
      <c r="P397" s="113" t="s">
        <v>112</v>
      </c>
      <c r="Q397" s="152" t="s">
        <v>113</v>
      </c>
      <c r="R397" s="113" t="s">
        <v>114</v>
      </c>
      <c r="S397" s="152" t="s">
        <v>115</v>
      </c>
      <c r="T397" s="102" t="s">
        <v>116</v>
      </c>
      <c r="U397" s="102" t="s">
        <v>181</v>
      </c>
    </row>
    <row r="398" spans="1:21" ht="127.5" customHeight="1" x14ac:dyDescent="0.25">
      <c r="A398" s="111" t="s">
        <v>0</v>
      </c>
      <c r="B398" s="153" t="s">
        <v>238</v>
      </c>
      <c r="C398" s="237" t="s">
        <v>263</v>
      </c>
      <c r="D398" s="111" t="s">
        <v>1</v>
      </c>
      <c r="E398" s="111" t="s">
        <v>2</v>
      </c>
      <c r="F398" s="111" t="s">
        <v>233</v>
      </c>
      <c r="G398" s="111" t="s">
        <v>3</v>
      </c>
      <c r="H398" s="111" t="s">
        <v>23</v>
      </c>
      <c r="I398" s="111" t="s">
        <v>234</v>
      </c>
      <c r="J398" s="115" t="s">
        <v>267</v>
      </c>
      <c r="K398" s="154" t="s">
        <v>276</v>
      </c>
      <c r="L398" s="154" t="s">
        <v>235</v>
      </c>
      <c r="M398" s="111" t="s">
        <v>138</v>
      </c>
      <c r="N398" s="111" t="s">
        <v>136</v>
      </c>
      <c r="O398" s="111" t="s">
        <v>166</v>
      </c>
      <c r="P398" s="115" t="s">
        <v>184</v>
      </c>
      <c r="Q398" s="154" t="s">
        <v>185</v>
      </c>
      <c r="R398" s="268" t="s">
        <v>94</v>
      </c>
      <c r="S398" s="269"/>
      <c r="T398" s="103" t="s">
        <v>236</v>
      </c>
      <c r="U398" s="103" t="s">
        <v>237</v>
      </c>
    </row>
    <row r="399" spans="1:21" ht="26.25" customHeight="1" x14ac:dyDescent="0.25">
      <c r="A399" s="117">
        <v>205</v>
      </c>
      <c r="B399" s="117"/>
      <c r="C399" s="118"/>
      <c r="D399" s="119"/>
      <c r="E399" s="119"/>
      <c r="F399" s="117"/>
      <c r="G399" s="120"/>
      <c r="H399" s="155"/>
      <c r="I399" s="156"/>
      <c r="J399" s="121"/>
      <c r="K399" s="157">
        <v>0.03</v>
      </c>
      <c r="L399" s="158"/>
      <c r="M399" s="120"/>
      <c r="N399" s="117"/>
      <c r="O399" s="120"/>
      <c r="P399" s="122"/>
      <c r="Q399" s="159"/>
      <c r="R399" s="123"/>
      <c r="S399" s="160"/>
      <c r="T399" s="101"/>
      <c r="U399" s="101"/>
    </row>
    <row r="400" spans="1:21" ht="26.25" customHeight="1" x14ac:dyDescent="0.25">
      <c r="A400" s="117">
        <v>206</v>
      </c>
      <c r="B400" s="117"/>
      <c r="C400" s="118"/>
      <c r="D400" s="119"/>
      <c r="E400" s="119"/>
      <c r="F400" s="117"/>
      <c r="G400" s="120"/>
      <c r="H400" s="155"/>
      <c r="I400" s="156"/>
      <c r="J400" s="121"/>
      <c r="K400" s="157">
        <v>0.03</v>
      </c>
      <c r="L400" s="158"/>
      <c r="M400" s="120"/>
      <c r="N400" s="117"/>
      <c r="O400" s="120"/>
      <c r="P400" s="122"/>
      <c r="Q400" s="159"/>
      <c r="R400" s="123"/>
      <c r="S400" s="160"/>
      <c r="T400" s="101"/>
      <c r="U400" s="101"/>
    </row>
    <row r="401" spans="1:21" ht="26.25" customHeight="1" x14ac:dyDescent="0.25">
      <c r="A401" s="117">
        <v>207</v>
      </c>
      <c r="B401" s="117"/>
      <c r="C401" s="118"/>
      <c r="D401" s="120"/>
      <c r="E401" s="120"/>
      <c r="F401" s="117"/>
      <c r="G401" s="120"/>
      <c r="H401" s="155"/>
      <c r="I401" s="156"/>
      <c r="J401" s="121"/>
      <c r="K401" s="157">
        <v>0.03</v>
      </c>
      <c r="L401" s="158"/>
      <c r="M401" s="120"/>
      <c r="N401" s="117"/>
      <c r="O401" s="120"/>
      <c r="P401" s="122"/>
      <c r="Q401" s="159"/>
      <c r="R401" s="123"/>
      <c r="S401" s="160"/>
      <c r="T401" s="101"/>
      <c r="U401" s="101"/>
    </row>
    <row r="402" spans="1:21" ht="26.25" customHeight="1" x14ac:dyDescent="0.25">
      <c r="A402" s="117">
        <v>208</v>
      </c>
      <c r="B402" s="117"/>
      <c r="C402" s="118"/>
      <c r="D402" s="120"/>
      <c r="E402" s="120"/>
      <c r="F402" s="117"/>
      <c r="G402" s="120"/>
      <c r="H402" s="155"/>
      <c r="I402" s="156"/>
      <c r="J402" s="121"/>
      <c r="K402" s="157">
        <v>0.03</v>
      </c>
      <c r="L402" s="158"/>
      <c r="M402" s="120"/>
      <c r="N402" s="117"/>
      <c r="O402" s="120"/>
      <c r="P402" s="122"/>
      <c r="Q402" s="159"/>
      <c r="R402" s="123"/>
      <c r="S402" s="160"/>
      <c r="T402" s="101"/>
      <c r="U402" s="101"/>
    </row>
    <row r="403" spans="1:21" ht="26.25" customHeight="1" x14ac:dyDescent="0.25">
      <c r="A403" s="117">
        <v>209</v>
      </c>
      <c r="B403" s="117"/>
      <c r="C403" s="118"/>
      <c r="D403" s="120"/>
      <c r="E403" s="120"/>
      <c r="F403" s="117"/>
      <c r="G403" s="120"/>
      <c r="H403" s="155"/>
      <c r="I403" s="156"/>
      <c r="J403" s="121"/>
      <c r="K403" s="157">
        <v>0.03</v>
      </c>
      <c r="L403" s="158"/>
      <c r="M403" s="120"/>
      <c r="N403" s="117"/>
      <c r="O403" s="120"/>
      <c r="P403" s="122"/>
      <c r="Q403" s="159"/>
      <c r="R403" s="123"/>
      <c r="S403" s="160"/>
      <c r="T403" s="101"/>
      <c r="U403" s="101"/>
    </row>
    <row r="404" spans="1:21" ht="26.25" customHeight="1" x14ac:dyDescent="0.25">
      <c r="A404" s="117">
        <v>210</v>
      </c>
      <c r="B404" s="117"/>
      <c r="C404" s="118"/>
      <c r="D404" s="120"/>
      <c r="E404" s="120"/>
      <c r="F404" s="117"/>
      <c r="G404" s="120"/>
      <c r="H404" s="155"/>
      <c r="I404" s="156"/>
      <c r="J404" s="121"/>
      <c r="K404" s="157">
        <v>0.03</v>
      </c>
      <c r="L404" s="158"/>
      <c r="M404" s="120"/>
      <c r="N404" s="117"/>
      <c r="O404" s="120"/>
      <c r="P404" s="122"/>
      <c r="Q404" s="159"/>
      <c r="R404" s="123"/>
      <c r="S404" s="160"/>
      <c r="T404" s="101"/>
      <c r="U404" s="101"/>
    </row>
    <row r="405" spans="1:21" ht="26.25" customHeight="1" x14ac:dyDescent="0.25">
      <c r="A405" s="117">
        <v>211</v>
      </c>
      <c r="B405" s="117"/>
      <c r="C405" s="118"/>
      <c r="D405" s="120"/>
      <c r="E405" s="120"/>
      <c r="F405" s="117"/>
      <c r="G405" s="120"/>
      <c r="H405" s="155"/>
      <c r="I405" s="156"/>
      <c r="J405" s="121"/>
      <c r="K405" s="157">
        <v>0.03</v>
      </c>
      <c r="L405" s="158"/>
      <c r="M405" s="120"/>
      <c r="N405" s="117"/>
      <c r="O405" s="120"/>
      <c r="P405" s="122"/>
      <c r="Q405" s="159"/>
      <c r="R405" s="123"/>
      <c r="S405" s="160"/>
      <c r="T405" s="101"/>
      <c r="U405" s="101"/>
    </row>
    <row r="406" spans="1:21" ht="26.25" customHeight="1" x14ac:dyDescent="0.25">
      <c r="A406" s="117">
        <v>212</v>
      </c>
      <c r="B406" s="117"/>
      <c r="C406" s="118"/>
      <c r="D406" s="120"/>
      <c r="E406" s="120"/>
      <c r="F406" s="117"/>
      <c r="G406" s="120"/>
      <c r="H406" s="155"/>
      <c r="I406" s="156"/>
      <c r="J406" s="121"/>
      <c r="K406" s="157">
        <v>0.03</v>
      </c>
      <c r="L406" s="158"/>
      <c r="M406" s="120"/>
      <c r="N406" s="117"/>
      <c r="O406" s="120"/>
      <c r="P406" s="122"/>
      <c r="Q406" s="159"/>
      <c r="R406" s="123"/>
      <c r="S406" s="160"/>
      <c r="T406" s="101"/>
      <c r="U406" s="101"/>
    </row>
    <row r="407" spans="1:21" ht="26.25" customHeight="1" x14ac:dyDescent="0.25">
      <c r="A407" s="117">
        <v>213</v>
      </c>
      <c r="B407" s="117"/>
      <c r="C407" s="118"/>
      <c r="D407" s="120"/>
      <c r="E407" s="120"/>
      <c r="F407" s="117"/>
      <c r="G407" s="120"/>
      <c r="H407" s="155"/>
      <c r="I407" s="156"/>
      <c r="J407" s="121"/>
      <c r="K407" s="157">
        <v>0.03</v>
      </c>
      <c r="L407" s="158"/>
      <c r="M407" s="120"/>
      <c r="N407" s="117"/>
      <c r="O407" s="120"/>
      <c r="P407" s="122"/>
      <c r="Q407" s="159"/>
      <c r="R407" s="123"/>
      <c r="S407" s="160"/>
      <c r="T407" s="101"/>
      <c r="U407" s="101"/>
    </row>
    <row r="408" spans="1:21" ht="26.25" customHeight="1" x14ac:dyDescent="0.25">
      <c r="A408" s="117">
        <v>214</v>
      </c>
      <c r="B408" s="117"/>
      <c r="C408" s="118"/>
      <c r="D408" s="120"/>
      <c r="E408" s="120"/>
      <c r="F408" s="117"/>
      <c r="G408" s="120"/>
      <c r="H408" s="155"/>
      <c r="I408" s="156"/>
      <c r="J408" s="121"/>
      <c r="K408" s="157">
        <v>0.03</v>
      </c>
      <c r="L408" s="158"/>
      <c r="M408" s="120"/>
      <c r="N408" s="117"/>
      <c r="O408" s="120"/>
      <c r="P408" s="122"/>
      <c r="Q408" s="159"/>
      <c r="R408" s="123"/>
      <c r="S408" s="160"/>
      <c r="T408" s="101"/>
      <c r="U408" s="101"/>
    </row>
    <row r="409" spans="1:21" ht="26.25" customHeight="1" x14ac:dyDescent="0.25">
      <c r="A409" s="117">
        <v>215</v>
      </c>
      <c r="B409" s="117"/>
      <c r="C409" s="118"/>
      <c r="D409" s="120"/>
      <c r="E409" s="120"/>
      <c r="F409" s="117"/>
      <c r="G409" s="120"/>
      <c r="H409" s="155"/>
      <c r="I409" s="156"/>
      <c r="J409" s="121"/>
      <c r="K409" s="157">
        <v>0.03</v>
      </c>
      <c r="L409" s="158"/>
      <c r="M409" s="120"/>
      <c r="N409" s="117"/>
      <c r="O409" s="120"/>
      <c r="P409" s="122"/>
      <c r="Q409" s="159"/>
      <c r="R409" s="123"/>
      <c r="S409" s="160"/>
      <c r="T409" s="101"/>
      <c r="U409" s="101"/>
    </row>
    <row r="410" spans="1:21" ht="26.25" customHeight="1" x14ac:dyDescent="0.25">
      <c r="A410" s="117">
        <v>216</v>
      </c>
      <c r="B410" s="117"/>
      <c r="C410" s="118"/>
      <c r="D410" s="120"/>
      <c r="E410" s="120"/>
      <c r="F410" s="117"/>
      <c r="G410" s="120"/>
      <c r="H410" s="155"/>
      <c r="I410" s="156"/>
      <c r="J410" s="121"/>
      <c r="K410" s="157">
        <v>0.03</v>
      </c>
      <c r="L410" s="158"/>
      <c r="M410" s="120"/>
      <c r="N410" s="117"/>
      <c r="O410" s="120"/>
      <c r="P410" s="122"/>
      <c r="Q410" s="159"/>
      <c r="R410" s="123"/>
      <c r="S410" s="160"/>
      <c r="T410" s="101"/>
      <c r="U410" s="101"/>
    </row>
    <row r="411" spans="1:21" ht="26.25" customHeight="1" x14ac:dyDescent="0.25">
      <c r="A411" s="117">
        <v>217</v>
      </c>
      <c r="B411" s="117"/>
      <c r="C411" s="118"/>
      <c r="D411" s="120"/>
      <c r="E411" s="120"/>
      <c r="F411" s="117"/>
      <c r="G411" s="120"/>
      <c r="H411" s="155"/>
      <c r="I411" s="156"/>
      <c r="J411" s="121"/>
      <c r="K411" s="157">
        <v>0.03</v>
      </c>
      <c r="L411" s="158"/>
      <c r="M411" s="120"/>
      <c r="N411" s="117"/>
      <c r="O411" s="120"/>
      <c r="P411" s="122"/>
      <c r="Q411" s="159"/>
      <c r="R411" s="123"/>
      <c r="S411" s="160"/>
      <c r="T411" s="101"/>
      <c r="U411" s="101"/>
    </row>
    <row r="412" spans="1:21" ht="26.25" customHeight="1" x14ac:dyDescent="0.25">
      <c r="A412" s="117">
        <v>218</v>
      </c>
      <c r="B412" s="117"/>
      <c r="C412" s="118"/>
      <c r="D412" s="120"/>
      <c r="E412" s="120"/>
      <c r="F412" s="117"/>
      <c r="G412" s="120"/>
      <c r="H412" s="155"/>
      <c r="I412" s="156"/>
      <c r="J412" s="121"/>
      <c r="K412" s="157">
        <v>0.03</v>
      </c>
      <c r="L412" s="158"/>
      <c r="M412" s="120"/>
      <c r="N412" s="117"/>
      <c r="O412" s="120"/>
      <c r="P412" s="122"/>
      <c r="Q412" s="159"/>
      <c r="R412" s="123"/>
      <c r="S412" s="160"/>
      <c r="T412" s="101"/>
      <c r="U412" s="101"/>
    </row>
    <row r="413" spans="1:21" ht="26.25" customHeight="1" x14ac:dyDescent="0.25">
      <c r="A413" s="117">
        <v>219</v>
      </c>
      <c r="B413" s="117"/>
      <c r="C413" s="118"/>
      <c r="D413" s="120"/>
      <c r="E413" s="120"/>
      <c r="F413" s="117"/>
      <c r="G413" s="120"/>
      <c r="H413" s="155"/>
      <c r="I413" s="156"/>
      <c r="J413" s="121"/>
      <c r="K413" s="157">
        <v>0.03</v>
      </c>
      <c r="L413" s="158"/>
      <c r="M413" s="120"/>
      <c r="N413" s="117"/>
      <c r="O413" s="120"/>
      <c r="P413" s="122"/>
      <c r="Q413" s="159"/>
      <c r="R413" s="123"/>
      <c r="S413" s="160"/>
      <c r="T413" s="101"/>
      <c r="U413" s="101"/>
    </row>
    <row r="414" spans="1:21" ht="26.25" customHeight="1" x14ac:dyDescent="0.25">
      <c r="A414" s="117">
        <v>220</v>
      </c>
      <c r="B414" s="117"/>
      <c r="C414" s="118"/>
      <c r="D414" s="120"/>
      <c r="E414" s="120"/>
      <c r="F414" s="117"/>
      <c r="G414" s="120"/>
      <c r="H414" s="155"/>
      <c r="I414" s="156"/>
      <c r="J414" s="121"/>
      <c r="K414" s="157">
        <v>0.03</v>
      </c>
      <c r="L414" s="158"/>
      <c r="M414" s="120"/>
      <c r="N414" s="117"/>
      <c r="O414" s="120"/>
      <c r="P414" s="122"/>
      <c r="Q414" s="159"/>
      <c r="R414" s="123"/>
      <c r="S414" s="160"/>
      <c r="T414" s="101"/>
      <c r="U414" s="101"/>
    </row>
    <row r="415" spans="1:21" ht="26.25" customHeight="1" x14ac:dyDescent="0.25">
      <c r="A415" s="117">
        <v>221</v>
      </c>
      <c r="B415" s="117"/>
      <c r="C415" s="118"/>
      <c r="D415" s="120"/>
      <c r="E415" s="120"/>
      <c r="F415" s="117"/>
      <c r="G415" s="120"/>
      <c r="H415" s="155"/>
      <c r="I415" s="156"/>
      <c r="J415" s="121"/>
      <c r="K415" s="157">
        <v>0.03</v>
      </c>
      <c r="L415" s="158"/>
      <c r="M415" s="120"/>
      <c r="N415" s="117"/>
      <c r="O415" s="120"/>
      <c r="P415" s="122"/>
      <c r="Q415" s="159"/>
      <c r="R415" s="123"/>
      <c r="S415" s="160"/>
      <c r="T415" s="101"/>
      <c r="U415" s="101"/>
    </row>
    <row r="416" spans="1:21" ht="26.25" customHeight="1" x14ac:dyDescent="0.25">
      <c r="A416" s="117">
        <v>222</v>
      </c>
      <c r="B416" s="117"/>
      <c r="C416" s="118"/>
      <c r="D416" s="120"/>
      <c r="E416" s="120"/>
      <c r="F416" s="117"/>
      <c r="G416" s="120"/>
      <c r="H416" s="155"/>
      <c r="I416" s="156"/>
      <c r="J416" s="121"/>
      <c r="K416" s="157">
        <v>0.03</v>
      </c>
      <c r="L416" s="158"/>
      <c r="M416" s="120"/>
      <c r="N416" s="117"/>
      <c r="O416" s="120"/>
      <c r="P416" s="122"/>
      <c r="Q416" s="159"/>
      <c r="R416" s="123"/>
      <c r="S416" s="160"/>
      <c r="T416" s="101"/>
      <c r="U416" s="101"/>
    </row>
    <row r="417" spans="1:21" ht="26.25" customHeight="1" x14ac:dyDescent="0.25">
      <c r="A417" s="117">
        <v>223</v>
      </c>
      <c r="B417" s="117"/>
      <c r="C417" s="118"/>
      <c r="D417" s="120"/>
      <c r="E417" s="120"/>
      <c r="F417" s="117"/>
      <c r="G417" s="120"/>
      <c r="H417" s="155"/>
      <c r="I417" s="156"/>
      <c r="J417" s="121"/>
      <c r="K417" s="157">
        <v>0.03</v>
      </c>
      <c r="L417" s="158"/>
      <c r="M417" s="120"/>
      <c r="N417" s="117"/>
      <c r="O417" s="120"/>
      <c r="P417" s="122"/>
      <c r="Q417" s="159"/>
      <c r="R417" s="123"/>
      <c r="S417" s="160"/>
      <c r="T417" s="101"/>
      <c r="U417" s="101"/>
    </row>
    <row r="418" spans="1:21" ht="26.25" customHeight="1" x14ac:dyDescent="0.25">
      <c r="A418" s="117">
        <v>224</v>
      </c>
      <c r="B418" s="117"/>
      <c r="C418" s="118"/>
      <c r="D418" s="120"/>
      <c r="E418" s="120"/>
      <c r="F418" s="117"/>
      <c r="G418" s="120"/>
      <c r="H418" s="155"/>
      <c r="I418" s="156"/>
      <c r="J418" s="121"/>
      <c r="K418" s="157">
        <v>0.03</v>
      </c>
      <c r="L418" s="158"/>
      <c r="M418" s="120"/>
      <c r="N418" s="117"/>
      <c r="O418" s="120"/>
      <c r="P418" s="122"/>
      <c r="Q418" s="159"/>
      <c r="R418" s="123"/>
      <c r="S418" s="160"/>
      <c r="T418" s="101"/>
      <c r="U418" s="101"/>
    </row>
    <row r="419" spans="1:21" ht="26.25" customHeight="1" x14ac:dyDescent="0.25">
      <c r="A419" s="117">
        <v>225</v>
      </c>
      <c r="B419" s="117"/>
      <c r="C419" s="118"/>
      <c r="D419" s="120"/>
      <c r="E419" s="120"/>
      <c r="F419" s="117"/>
      <c r="G419" s="120"/>
      <c r="H419" s="155"/>
      <c r="I419" s="156"/>
      <c r="J419" s="121"/>
      <c r="K419" s="157">
        <v>0.03</v>
      </c>
      <c r="L419" s="158"/>
      <c r="M419" s="120"/>
      <c r="N419" s="117"/>
      <c r="O419" s="120"/>
      <c r="P419" s="122"/>
      <c r="Q419" s="159"/>
      <c r="R419" s="123"/>
      <c r="S419" s="160"/>
      <c r="T419" s="101"/>
      <c r="U419" s="101"/>
    </row>
    <row r="420" spans="1:21" ht="26.25" customHeight="1" x14ac:dyDescent="0.25">
      <c r="A420" s="117">
        <v>226</v>
      </c>
      <c r="B420" s="117"/>
      <c r="C420" s="118"/>
      <c r="D420" s="120"/>
      <c r="E420" s="120"/>
      <c r="F420" s="117"/>
      <c r="G420" s="120"/>
      <c r="H420" s="155"/>
      <c r="I420" s="156"/>
      <c r="J420" s="121"/>
      <c r="K420" s="157">
        <v>0.03</v>
      </c>
      <c r="L420" s="158"/>
      <c r="M420" s="120"/>
      <c r="N420" s="117"/>
      <c r="O420" s="120"/>
      <c r="P420" s="122"/>
      <c r="Q420" s="159"/>
      <c r="R420" s="123"/>
      <c r="S420" s="160"/>
      <c r="T420" s="101"/>
      <c r="U420" s="101"/>
    </row>
    <row r="421" spans="1:21" ht="26.25" customHeight="1" x14ac:dyDescent="0.25">
      <c r="A421" s="117">
        <v>227</v>
      </c>
      <c r="B421" s="117"/>
      <c r="C421" s="118"/>
      <c r="D421" s="120"/>
      <c r="E421" s="120"/>
      <c r="F421" s="117"/>
      <c r="G421" s="120"/>
      <c r="H421" s="155"/>
      <c r="I421" s="156"/>
      <c r="J421" s="121"/>
      <c r="K421" s="157">
        <v>0.03</v>
      </c>
      <c r="L421" s="158"/>
      <c r="M421" s="120"/>
      <c r="N421" s="117"/>
      <c r="O421" s="120"/>
      <c r="P421" s="122"/>
      <c r="Q421" s="159"/>
      <c r="R421" s="123"/>
      <c r="S421" s="160"/>
      <c r="T421" s="101"/>
      <c r="U421" s="101"/>
    </row>
    <row r="422" spans="1:21" ht="26.25" customHeight="1" x14ac:dyDescent="0.25">
      <c r="A422" s="271" t="s">
        <v>177</v>
      </c>
      <c r="B422" s="271"/>
      <c r="C422" s="271"/>
      <c r="D422" s="272"/>
      <c r="E422" s="124"/>
      <c r="F422" s="110"/>
      <c r="G422" s="110"/>
      <c r="H422" s="124"/>
      <c r="I422" s="163"/>
      <c r="J422" s="124"/>
      <c r="K422" s="164"/>
      <c r="L422" s="165"/>
      <c r="M422" s="110"/>
      <c r="N422" s="110"/>
      <c r="O422" s="124"/>
      <c r="P422" s="126"/>
      <c r="Q422" s="126"/>
      <c r="R422" s="127"/>
      <c r="S422" s="127"/>
      <c r="T422" s="101"/>
      <c r="U422" s="101"/>
    </row>
    <row r="423" spans="1:21" x14ac:dyDescent="0.25">
      <c r="A423" s="75"/>
      <c r="B423" s="75"/>
      <c r="C423" s="75"/>
      <c r="D423" s="75"/>
      <c r="E423" s="75"/>
      <c r="F423" s="75"/>
      <c r="G423" s="75"/>
      <c r="H423" s="75"/>
      <c r="I423" s="169"/>
      <c r="J423" s="75"/>
      <c r="K423" s="75"/>
      <c r="L423" s="170"/>
      <c r="M423" s="75"/>
      <c r="N423" s="75"/>
      <c r="O423" s="75"/>
      <c r="P423" s="75"/>
      <c r="Q423" s="75"/>
      <c r="R423" s="75"/>
      <c r="S423" s="75"/>
      <c r="T423" s="136"/>
      <c r="U423" s="136"/>
    </row>
    <row r="424" spans="1:21" ht="34.5" customHeight="1" x14ac:dyDescent="0.25">
      <c r="A424" s="75"/>
      <c r="B424" s="75"/>
      <c r="C424" s="75"/>
      <c r="D424" s="75"/>
      <c r="E424" s="75"/>
      <c r="F424" s="75"/>
      <c r="G424" s="75"/>
      <c r="H424" s="75"/>
      <c r="I424" s="75"/>
      <c r="J424" s="75"/>
      <c r="K424" s="75"/>
      <c r="L424" s="171" t="s">
        <v>178</v>
      </c>
      <c r="M424" s="75"/>
      <c r="N424" s="137" t="s">
        <v>26</v>
      </c>
      <c r="O424" s="75"/>
      <c r="P424" s="274" t="s">
        <v>27</v>
      </c>
      <c r="Q424" s="275"/>
      <c r="R424" s="276"/>
      <c r="S424" s="276"/>
      <c r="T424" s="136"/>
      <c r="U424" s="136"/>
    </row>
    <row r="425" spans="1:21" x14ac:dyDescent="0.25">
      <c r="A425" s="75"/>
      <c r="B425" s="75"/>
      <c r="C425" s="75"/>
      <c r="D425" s="75"/>
      <c r="E425" s="75"/>
      <c r="F425" s="75"/>
      <c r="G425" s="75"/>
      <c r="H425" s="75"/>
      <c r="I425" s="172"/>
      <c r="J425" s="75"/>
      <c r="K425" s="75"/>
      <c r="L425" s="75"/>
      <c r="M425" s="75"/>
      <c r="N425" s="75"/>
      <c r="O425" s="75"/>
      <c r="P425" s="287" t="s">
        <v>135</v>
      </c>
      <c r="Q425" s="287"/>
      <c r="R425" s="287"/>
      <c r="S425" s="287"/>
      <c r="T425" s="136"/>
      <c r="U425" s="136"/>
    </row>
    <row r="426" spans="1:21" x14ac:dyDescent="0.25">
      <c r="A426" s="75"/>
      <c r="B426" s="75"/>
      <c r="C426" s="75"/>
      <c r="D426" s="75"/>
      <c r="E426" s="75"/>
      <c r="F426" s="75"/>
      <c r="G426" s="75"/>
      <c r="H426" s="75"/>
      <c r="I426" s="75"/>
      <c r="J426" s="75"/>
      <c r="K426" s="75"/>
      <c r="L426" s="75"/>
      <c r="M426" s="75"/>
      <c r="N426" s="75"/>
      <c r="O426" s="75"/>
      <c r="P426" s="75"/>
      <c r="Q426" s="75"/>
      <c r="R426" s="75"/>
      <c r="S426" s="75"/>
      <c r="T426" s="136"/>
      <c r="U426" s="136"/>
    </row>
    <row r="427" spans="1:21" x14ac:dyDescent="0.25">
      <c r="A427" s="75"/>
      <c r="B427" s="75"/>
      <c r="C427" s="75"/>
      <c r="D427" s="75"/>
      <c r="E427" s="75"/>
      <c r="F427" s="75"/>
      <c r="G427" s="75"/>
      <c r="H427" s="75"/>
      <c r="I427" s="75"/>
      <c r="J427" s="75"/>
      <c r="K427" s="75"/>
      <c r="L427" s="75"/>
      <c r="M427" s="75"/>
      <c r="N427" s="75"/>
      <c r="O427" s="75"/>
      <c r="P427" s="75"/>
      <c r="Q427" s="75"/>
      <c r="R427" s="75"/>
      <c r="S427" s="75"/>
      <c r="T427" s="136"/>
      <c r="U427" s="136"/>
    </row>
    <row r="428" spans="1:21" x14ac:dyDescent="0.25">
      <c r="A428" s="75"/>
      <c r="B428" s="75"/>
      <c r="C428" s="75"/>
      <c r="D428" s="75"/>
      <c r="E428" s="75"/>
      <c r="F428" s="75"/>
      <c r="G428" s="75"/>
      <c r="H428" s="75"/>
      <c r="I428" s="75"/>
      <c r="J428" s="75"/>
      <c r="K428" s="75"/>
      <c r="L428" s="75"/>
      <c r="M428" s="75"/>
      <c r="N428" s="75"/>
      <c r="O428" s="75"/>
      <c r="P428" s="75"/>
      <c r="Q428" s="75"/>
      <c r="R428" s="75"/>
      <c r="S428" s="75"/>
      <c r="T428" s="136"/>
      <c r="U428" s="136"/>
    </row>
    <row r="429" spans="1:21" x14ac:dyDescent="0.25">
      <c r="A429" s="75"/>
      <c r="B429" s="75"/>
      <c r="C429" s="75"/>
      <c r="D429" s="75"/>
      <c r="E429" s="75"/>
      <c r="F429" s="75"/>
      <c r="G429" s="75"/>
      <c r="H429" s="75"/>
      <c r="I429" s="75"/>
      <c r="J429" s="75"/>
      <c r="K429" s="75"/>
      <c r="L429" s="75"/>
      <c r="M429" s="75"/>
      <c r="N429" s="75"/>
      <c r="O429" s="75"/>
      <c r="P429" s="75"/>
      <c r="Q429" s="75"/>
      <c r="R429" s="75"/>
      <c r="S429" s="75"/>
      <c r="T429" s="136"/>
      <c r="U429" s="136"/>
    </row>
    <row r="430" spans="1:21" x14ac:dyDescent="0.25">
      <c r="A430" s="75"/>
      <c r="B430" s="75"/>
      <c r="C430" s="75"/>
      <c r="D430" s="75"/>
      <c r="E430" s="75"/>
      <c r="F430" s="75"/>
      <c r="G430" s="75"/>
      <c r="H430" s="75"/>
      <c r="I430" s="75"/>
      <c r="J430" s="75"/>
      <c r="K430" s="75"/>
      <c r="L430" s="75"/>
      <c r="M430" s="75"/>
      <c r="N430" s="75"/>
      <c r="O430" s="75"/>
      <c r="P430" s="75"/>
      <c r="Q430" s="75"/>
      <c r="R430" s="75"/>
      <c r="S430" s="75"/>
      <c r="T430" s="136"/>
      <c r="U430" s="136"/>
    </row>
    <row r="431" spans="1:21" x14ac:dyDescent="0.25">
      <c r="A431" s="75"/>
      <c r="B431" s="75"/>
      <c r="C431" s="75"/>
      <c r="D431" s="75"/>
      <c r="E431" s="75"/>
      <c r="F431" s="75"/>
      <c r="G431" s="75"/>
      <c r="H431" s="75"/>
      <c r="I431" s="75"/>
      <c r="J431" s="75"/>
      <c r="K431" s="75"/>
      <c r="L431" s="75"/>
      <c r="M431" s="75"/>
      <c r="N431" s="75"/>
      <c r="O431" s="75"/>
      <c r="P431" s="75"/>
      <c r="Q431" s="75"/>
      <c r="R431" s="75"/>
      <c r="S431" s="75"/>
      <c r="T431" s="136"/>
      <c r="U431" s="136"/>
    </row>
    <row r="432" spans="1:21" ht="26.25" customHeight="1" x14ac:dyDescent="0.25">
      <c r="A432" s="139" t="s">
        <v>15</v>
      </c>
      <c r="B432" s="139"/>
      <c r="C432" s="139"/>
      <c r="D432" s="75"/>
      <c r="E432" s="75"/>
      <c r="F432" s="75"/>
      <c r="G432" s="75"/>
      <c r="H432" s="278" t="s">
        <v>119</v>
      </c>
      <c r="I432" s="140"/>
      <c r="J432" s="141" t="s">
        <v>18</v>
      </c>
      <c r="K432" s="279">
        <f>$K$1</f>
        <v>0</v>
      </c>
      <c r="L432" s="279"/>
      <c r="M432" s="279"/>
      <c r="N432" s="279"/>
      <c r="O432" s="279"/>
      <c r="P432" s="140"/>
      <c r="Q432" s="141" t="s">
        <v>21</v>
      </c>
      <c r="R432" s="279"/>
      <c r="S432" s="279"/>
      <c r="T432" s="136"/>
      <c r="U432" s="136"/>
    </row>
    <row r="433" spans="1:21" ht="18.75" x14ac:dyDescent="0.25">
      <c r="A433" s="139" t="s">
        <v>16</v>
      </c>
      <c r="B433" s="139"/>
      <c r="C433" s="139"/>
      <c r="D433" s="75"/>
      <c r="E433" s="75"/>
      <c r="F433" s="75"/>
      <c r="G433" s="75"/>
      <c r="H433" s="278"/>
      <c r="I433" s="140"/>
      <c r="J433" s="143" t="s">
        <v>132</v>
      </c>
      <c r="K433" s="279">
        <f>$K$2</f>
        <v>0</v>
      </c>
      <c r="L433" s="279"/>
      <c r="M433" s="279"/>
      <c r="N433" s="279"/>
      <c r="O433" s="279"/>
      <c r="P433" s="280" t="s">
        <v>162</v>
      </c>
      <c r="Q433" s="281"/>
      <c r="R433" s="281"/>
      <c r="S433" s="282"/>
      <c r="T433" s="136"/>
      <c r="U433" s="136"/>
    </row>
    <row r="434" spans="1:21" ht="33" customHeight="1" x14ac:dyDescent="0.25">
      <c r="A434" s="139" t="s">
        <v>17</v>
      </c>
      <c r="B434" s="139"/>
      <c r="C434" s="139"/>
      <c r="D434" s="75"/>
      <c r="E434" s="75"/>
      <c r="F434" s="75"/>
      <c r="G434" s="75"/>
      <c r="H434" s="278"/>
      <c r="I434" s="140"/>
      <c r="J434" s="141" t="s">
        <v>134</v>
      </c>
      <c r="K434" s="283">
        <f>$K$3</f>
        <v>0</v>
      </c>
      <c r="L434" s="284"/>
      <c r="M434" s="285"/>
      <c r="N434" s="144" t="s">
        <v>133</v>
      </c>
      <c r="O434" s="145">
        <f>$O$3</f>
        <v>0</v>
      </c>
      <c r="P434" s="286" t="s">
        <v>163</v>
      </c>
      <c r="Q434" s="286"/>
      <c r="R434" s="286"/>
      <c r="S434" s="286"/>
      <c r="T434" s="136"/>
      <c r="U434" s="136"/>
    </row>
    <row r="435" spans="1:21" ht="19.5" customHeight="1" x14ac:dyDescent="0.25">
      <c r="A435" s="75"/>
      <c r="B435" s="75"/>
      <c r="C435" s="75"/>
      <c r="D435" s="75"/>
      <c r="E435" s="75"/>
      <c r="F435" s="75"/>
      <c r="G435" s="75"/>
      <c r="H435" s="278"/>
      <c r="I435" s="140"/>
      <c r="J435" s="141" t="s">
        <v>19</v>
      </c>
      <c r="K435" s="279">
        <f>$K$4</f>
        <v>0</v>
      </c>
      <c r="L435" s="279"/>
      <c r="M435" s="279"/>
      <c r="N435" s="279"/>
      <c r="O435" s="279"/>
      <c r="P435" s="140"/>
      <c r="Q435" s="141" t="s">
        <v>22</v>
      </c>
      <c r="R435" s="279">
        <f>$R$4</f>
        <v>0</v>
      </c>
      <c r="S435" s="279"/>
      <c r="T435" s="136"/>
      <c r="U435" s="136"/>
    </row>
    <row r="436" spans="1:21" ht="21" customHeight="1" x14ac:dyDescent="0.25">
      <c r="A436" s="75"/>
      <c r="B436" s="75"/>
      <c r="C436" s="75"/>
      <c r="D436" s="75"/>
      <c r="E436" s="75"/>
      <c r="F436" s="75"/>
      <c r="G436" s="75"/>
      <c r="H436" s="278"/>
      <c r="I436" s="140"/>
      <c r="J436" s="141" t="s">
        <v>131</v>
      </c>
      <c r="K436" s="279">
        <f>$K$5</f>
        <v>0</v>
      </c>
      <c r="L436" s="279"/>
      <c r="M436" s="279"/>
      <c r="N436" s="279"/>
      <c r="O436" s="279"/>
      <c r="P436" s="288" t="s">
        <v>165</v>
      </c>
      <c r="Q436" s="288"/>
      <c r="R436" s="279">
        <f>$R$5</f>
        <v>0</v>
      </c>
      <c r="S436" s="279"/>
      <c r="T436" s="136"/>
      <c r="U436" s="136"/>
    </row>
    <row r="437" spans="1:21" x14ac:dyDescent="0.25">
      <c r="A437" s="75"/>
      <c r="B437" s="75"/>
      <c r="C437" s="75"/>
      <c r="D437" s="75"/>
      <c r="E437" s="75"/>
      <c r="F437" s="75"/>
      <c r="G437" s="75"/>
      <c r="H437" s="75"/>
      <c r="I437" s="75"/>
      <c r="J437" s="75"/>
      <c r="K437" s="75"/>
      <c r="L437" s="75"/>
      <c r="M437" s="75"/>
      <c r="N437" s="75"/>
      <c r="O437" s="75"/>
      <c r="P437" s="75"/>
      <c r="Q437" s="75"/>
      <c r="R437" s="75"/>
      <c r="S437" s="75"/>
      <c r="T437" s="136"/>
      <c r="U437" s="136"/>
    </row>
    <row r="438" spans="1:21" ht="18.75" x14ac:dyDescent="0.25">
      <c r="A438" s="289" t="s">
        <v>264</v>
      </c>
      <c r="B438" s="289"/>
      <c r="C438" s="289"/>
      <c r="D438" s="289"/>
      <c r="E438" s="289"/>
      <c r="F438" s="289"/>
      <c r="G438" s="289"/>
      <c r="H438" s="289"/>
      <c r="I438" s="289"/>
      <c r="J438" s="289"/>
      <c r="K438" s="289"/>
      <c r="L438" s="289"/>
      <c r="M438" s="289"/>
      <c r="N438" s="289"/>
      <c r="O438" s="289"/>
      <c r="P438" s="289"/>
      <c r="Q438" s="289"/>
      <c r="R438" s="289"/>
      <c r="S438" s="289"/>
      <c r="T438" s="136"/>
      <c r="U438" s="136"/>
    </row>
    <row r="439" spans="1:21" ht="18.75" x14ac:dyDescent="0.25">
      <c r="A439" s="289" t="s">
        <v>265</v>
      </c>
      <c r="B439" s="289"/>
      <c r="C439" s="289"/>
      <c r="D439" s="289"/>
      <c r="E439" s="289"/>
      <c r="F439" s="289"/>
      <c r="G439" s="289"/>
      <c r="H439" s="289"/>
      <c r="I439" s="289"/>
      <c r="J439" s="289"/>
      <c r="K439" s="289"/>
      <c r="L439" s="289"/>
      <c r="M439" s="289"/>
      <c r="N439" s="289"/>
      <c r="O439" s="289"/>
      <c r="P439" s="289"/>
      <c r="Q439" s="289"/>
      <c r="R439" s="289"/>
      <c r="S439" s="289"/>
      <c r="T439" s="136"/>
      <c r="U439" s="136"/>
    </row>
    <row r="440" spans="1:21" ht="15.75" x14ac:dyDescent="0.25">
      <c r="A440" s="112"/>
      <c r="B440" s="112"/>
      <c r="C440" s="112"/>
      <c r="D440" s="112"/>
      <c r="E440" s="112"/>
      <c r="F440" s="112"/>
      <c r="G440" s="112"/>
      <c r="H440" s="112"/>
      <c r="I440" s="112"/>
      <c r="J440" s="112"/>
      <c r="K440" s="112"/>
      <c r="L440" s="112"/>
      <c r="M440" s="112"/>
      <c r="N440" s="112"/>
      <c r="O440" s="112"/>
      <c r="P440" s="112"/>
      <c r="Q440" s="112"/>
      <c r="R440" s="112"/>
      <c r="S440" s="112"/>
      <c r="T440" s="136"/>
      <c r="U440" s="136"/>
    </row>
    <row r="441" spans="1:21" ht="36" x14ac:dyDescent="0.25">
      <c r="A441" s="99"/>
      <c r="B441" s="99"/>
      <c r="C441" s="99"/>
      <c r="D441" s="99"/>
      <c r="E441" s="99"/>
      <c r="F441" s="99"/>
      <c r="G441" s="99"/>
      <c r="H441" s="99"/>
      <c r="I441" s="99"/>
      <c r="J441" s="166" t="s">
        <v>129</v>
      </c>
      <c r="K441" s="273" t="s">
        <v>130</v>
      </c>
      <c r="L441" s="273"/>
      <c r="M441" s="99"/>
      <c r="N441" s="99"/>
      <c r="O441" s="99"/>
      <c r="P441" s="166" t="s">
        <v>129</v>
      </c>
      <c r="Q441" s="167" t="s">
        <v>130</v>
      </c>
      <c r="R441" s="166" t="s">
        <v>129</v>
      </c>
      <c r="S441" s="167" t="s">
        <v>130</v>
      </c>
      <c r="T441" s="168"/>
      <c r="U441" s="168"/>
    </row>
    <row r="442" spans="1:21" ht="18.75" x14ac:dyDescent="0.25">
      <c r="A442" s="110" t="s">
        <v>4</v>
      </c>
      <c r="B442" s="110" t="s">
        <v>5</v>
      </c>
      <c r="C442" s="110" t="s">
        <v>6</v>
      </c>
      <c r="D442" s="110" t="s">
        <v>7</v>
      </c>
      <c r="E442" s="110" t="s">
        <v>8</v>
      </c>
      <c r="F442" s="110" t="s">
        <v>9</v>
      </c>
      <c r="G442" s="110" t="s">
        <v>10</v>
      </c>
      <c r="H442" s="110" t="s">
        <v>11</v>
      </c>
      <c r="I442" s="110" t="s">
        <v>12</v>
      </c>
      <c r="J442" s="113" t="s">
        <v>13</v>
      </c>
      <c r="K442" s="152" t="s">
        <v>14</v>
      </c>
      <c r="L442" s="152" t="s">
        <v>24</v>
      </c>
      <c r="M442" s="110" t="s">
        <v>25</v>
      </c>
      <c r="N442" s="110" t="s">
        <v>110</v>
      </c>
      <c r="O442" s="110" t="s">
        <v>111</v>
      </c>
      <c r="P442" s="113" t="s">
        <v>112</v>
      </c>
      <c r="Q442" s="152" t="s">
        <v>113</v>
      </c>
      <c r="R442" s="113" t="s">
        <v>114</v>
      </c>
      <c r="S442" s="152" t="s">
        <v>115</v>
      </c>
      <c r="T442" s="102" t="s">
        <v>116</v>
      </c>
      <c r="U442" s="102" t="s">
        <v>181</v>
      </c>
    </row>
    <row r="443" spans="1:21" ht="127.5" customHeight="1" x14ac:dyDescent="0.25">
      <c r="A443" s="111" t="s">
        <v>0</v>
      </c>
      <c r="B443" s="153" t="s">
        <v>238</v>
      </c>
      <c r="C443" s="237" t="s">
        <v>263</v>
      </c>
      <c r="D443" s="111" t="s">
        <v>1</v>
      </c>
      <c r="E443" s="111" t="s">
        <v>2</v>
      </c>
      <c r="F443" s="111" t="s">
        <v>233</v>
      </c>
      <c r="G443" s="111" t="s">
        <v>3</v>
      </c>
      <c r="H443" s="111" t="s">
        <v>23</v>
      </c>
      <c r="I443" s="111" t="s">
        <v>234</v>
      </c>
      <c r="J443" s="115" t="s">
        <v>267</v>
      </c>
      <c r="K443" s="154" t="s">
        <v>276</v>
      </c>
      <c r="L443" s="154" t="s">
        <v>235</v>
      </c>
      <c r="M443" s="111" t="s">
        <v>138</v>
      </c>
      <c r="N443" s="111" t="s">
        <v>136</v>
      </c>
      <c r="O443" s="111" t="s">
        <v>166</v>
      </c>
      <c r="P443" s="115" t="s">
        <v>184</v>
      </c>
      <c r="Q443" s="154" t="s">
        <v>185</v>
      </c>
      <c r="R443" s="268" t="s">
        <v>94</v>
      </c>
      <c r="S443" s="269"/>
      <c r="T443" s="103" t="s">
        <v>236</v>
      </c>
      <c r="U443" s="103" t="s">
        <v>237</v>
      </c>
    </row>
    <row r="444" spans="1:21" ht="26.25" customHeight="1" x14ac:dyDescent="0.25">
      <c r="A444" s="117">
        <v>228</v>
      </c>
      <c r="B444" s="117"/>
      <c r="C444" s="118"/>
      <c r="D444" s="119"/>
      <c r="E444" s="119"/>
      <c r="F444" s="117"/>
      <c r="G444" s="120"/>
      <c r="H444" s="155"/>
      <c r="I444" s="156"/>
      <c r="J444" s="121"/>
      <c r="K444" s="157">
        <v>0.03</v>
      </c>
      <c r="L444" s="158"/>
      <c r="M444" s="120"/>
      <c r="N444" s="117"/>
      <c r="O444" s="120"/>
      <c r="P444" s="122"/>
      <c r="Q444" s="159"/>
      <c r="R444" s="123"/>
      <c r="S444" s="160"/>
      <c r="T444" s="101"/>
      <c r="U444" s="101"/>
    </row>
    <row r="445" spans="1:21" ht="26.25" customHeight="1" x14ac:dyDescent="0.25">
      <c r="A445" s="117">
        <v>229</v>
      </c>
      <c r="B445" s="117"/>
      <c r="C445" s="118"/>
      <c r="D445" s="119"/>
      <c r="E445" s="119"/>
      <c r="F445" s="117"/>
      <c r="G445" s="120"/>
      <c r="H445" s="155"/>
      <c r="I445" s="156"/>
      <c r="J445" s="121"/>
      <c r="K445" s="157">
        <v>0.03</v>
      </c>
      <c r="L445" s="158"/>
      <c r="M445" s="120"/>
      <c r="N445" s="117"/>
      <c r="O445" s="120"/>
      <c r="P445" s="122"/>
      <c r="Q445" s="159"/>
      <c r="R445" s="123"/>
      <c r="S445" s="160"/>
      <c r="T445" s="101"/>
      <c r="U445" s="101"/>
    </row>
    <row r="446" spans="1:21" ht="26.25" customHeight="1" x14ac:dyDescent="0.25">
      <c r="A446" s="117">
        <v>230</v>
      </c>
      <c r="B446" s="117"/>
      <c r="C446" s="118"/>
      <c r="D446" s="120"/>
      <c r="E446" s="120"/>
      <c r="F446" s="117"/>
      <c r="G446" s="120"/>
      <c r="H446" s="155"/>
      <c r="I446" s="156"/>
      <c r="J446" s="121"/>
      <c r="K446" s="157">
        <v>0.03</v>
      </c>
      <c r="L446" s="158"/>
      <c r="M446" s="120"/>
      <c r="N446" s="117"/>
      <c r="O446" s="120"/>
      <c r="P446" s="122"/>
      <c r="Q446" s="159"/>
      <c r="R446" s="123"/>
      <c r="S446" s="160"/>
      <c r="T446" s="101"/>
      <c r="U446" s="101"/>
    </row>
    <row r="447" spans="1:21" ht="26.25" customHeight="1" x14ac:dyDescent="0.25">
      <c r="A447" s="117">
        <v>231</v>
      </c>
      <c r="B447" s="117"/>
      <c r="C447" s="118"/>
      <c r="D447" s="120"/>
      <c r="E447" s="120"/>
      <c r="F447" s="117"/>
      <c r="G447" s="120"/>
      <c r="H447" s="155"/>
      <c r="I447" s="156"/>
      <c r="J447" s="121"/>
      <c r="K447" s="157">
        <v>0.03</v>
      </c>
      <c r="L447" s="158"/>
      <c r="M447" s="120"/>
      <c r="N447" s="117"/>
      <c r="O447" s="120"/>
      <c r="P447" s="122"/>
      <c r="Q447" s="159"/>
      <c r="R447" s="123"/>
      <c r="S447" s="160"/>
      <c r="T447" s="101"/>
      <c r="U447" s="101"/>
    </row>
    <row r="448" spans="1:21" ht="26.25" customHeight="1" x14ac:dyDescent="0.25">
      <c r="A448" s="117">
        <v>232</v>
      </c>
      <c r="B448" s="117"/>
      <c r="C448" s="118"/>
      <c r="D448" s="120"/>
      <c r="E448" s="120"/>
      <c r="F448" s="117"/>
      <c r="G448" s="120"/>
      <c r="H448" s="155"/>
      <c r="I448" s="156"/>
      <c r="J448" s="121"/>
      <c r="K448" s="157">
        <v>0.03</v>
      </c>
      <c r="L448" s="158"/>
      <c r="M448" s="120"/>
      <c r="N448" s="117"/>
      <c r="O448" s="120"/>
      <c r="P448" s="122"/>
      <c r="Q448" s="159"/>
      <c r="R448" s="123"/>
      <c r="S448" s="160"/>
      <c r="T448" s="101"/>
      <c r="U448" s="101"/>
    </row>
    <row r="449" spans="1:21" ht="26.25" customHeight="1" x14ac:dyDescent="0.25">
      <c r="A449" s="117">
        <v>233</v>
      </c>
      <c r="B449" s="117"/>
      <c r="C449" s="118"/>
      <c r="D449" s="120"/>
      <c r="E449" s="120"/>
      <c r="F449" s="117"/>
      <c r="G449" s="120"/>
      <c r="H449" s="155"/>
      <c r="I449" s="156"/>
      <c r="J449" s="121"/>
      <c r="K449" s="157">
        <v>0.03</v>
      </c>
      <c r="L449" s="158"/>
      <c r="M449" s="120"/>
      <c r="N449" s="117"/>
      <c r="O449" s="120"/>
      <c r="P449" s="122"/>
      <c r="Q449" s="159"/>
      <c r="R449" s="123"/>
      <c r="S449" s="160"/>
      <c r="T449" s="101"/>
      <c r="U449" s="101"/>
    </row>
    <row r="450" spans="1:21" ht="26.25" customHeight="1" x14ac:dyDescent="0.25">
      <c r="A450" s="117">
        <v>234</v>
      </c>
      <c r="B450" s="117"/>
      <c r="C450" s="118"/>
      <c r="D450" s="120"/>
      <c r="E450" s="120"/>
      <c r="F450" s="117"/>
      <c r="G450" s="120"/>
      <c r="H450" s="155"/>
      <c r="I450" s="156"/>
      <c r="J450" s="121"/>
      <c r="K450" s="157">
        <v>0.03</v>
      </c>
      <c r="L450" s="158"/>
      <c r="M450" s="120"/>
      <c r="N450" s="117"/>
      <c r="O450" s="120"/>
      <c r="P450" s="122"/>
      <c r="Q450" s="159"/>
      <c r="R450" s="123"/>
      <c r="S450" s="160"/>
      <c r="T450" s="101"/>
      <c r="U450" s="101"/>
    </row>
    <row r="451" spans="1:21" ht="26.25" customHeight="1" x14ac:dyDescent="0.25">
      <c r="A451" s="117">
        <v>235</v>
      </c>
      <c r="B451" s="117"/>
      <c r="C451" s="118"/>
      <c r="D451" s="120"/>
      <c r="E451" s="120"/>
      <c r="F451" s="117"/>
      <c r="G451" s="120"/>
      <c r="H451" s="155"/>
      <c r="I451" s="156"/>
      <c r="J451" s="121"/>
      <c r="K451" s="157">
        <v>0.03</v>
      </c>
      <c r="L451" s="158"/>
      <c r="M451" s="120"/>
      <c r="N451" s="117"/>
      <c r="O451" s="120"/>
      <c r="P451" s="122"/>
      <c r="Q451" s="159"/>
      <c r="R451" s="123"/>
      <c r="S451" s="160"/>
      <c r="T451" s="101"/>
      <c r="U451" s="101"/>
    </row>
    <row r="452" spans="1:21" ht="26.25" customHeight="1" x14ac:dyDescent="0.25">
      <c r="A452" s="117">
        <v>236</v>
      </c>
      <c r="B452" s="117"/>
      <c r="C452" s="118"/>
      <c r="D452" s="120"/>
      <c r="E452" s="120"/>
      <c r="F452" s="117"/>
      <c r="G452" s="120"/>
      <c r="H452" s="155"/>
      <c r="I452" s="156"/>
      <c r="J452" s="121"/>
      <c r="K452" s="157">
        <v>0.03</v>
      </c>
      <c r="L452" s="158"/>
      <c r="M452" s="120"/>
      <c r="N452" s="117"/>
      <c r="O452" s="120"/>
      <c r="P452" s="122"/>
      <c r="Q452" s="159"/>
      <c r="R452" s="123"/>
      <c r="S452" s="160"/>
      <c r="T452" s="101"/>
      <c r="U452" s="101"/>
    </row>
    <row r="453" spans="1:21" ht="26.25" customHeight="1" x14ac:dyDescent="0.25">
      <c r="A453" s="117">
        <v>237</v>
      </c>
      <c r="B453" s="117"/>
      <c r="C453" s="118"/>
      <c r="D453" s="120"/>
      <c r="E453" s="120"/>
      <c r="F453" s="117"/>
      <c r="G453" s="120"/>
      <c r="H453" s="155"/>
      <c r="I453" s="156"/>
      <c r="J453" s="121"/>
      <c r="K453" s="157">
        <v>0.03</v>
      </c>
      <c r="L453" s="158"/>
      <c r="M453" s="120"/>
      <c r="N453" s="117"/>
      <c r="O453" s="120"/>
      <c r="P453" s="122"/>
      <c r="Q453" s="159"/>
      <c r="R453" s="123"/>
      <c r="S453" s="160"/>
      <c r="T453" s="101"/>
      <c r="U453" s="101"/>
    </row>
    <row r="454" spans="1:21" ht="26.25" customHeight="1" x14ac:dyDescent="0.25">
      <c r="A454" s="117">
        <v>238</v>
      </c>
      <c r="B454" s="117"/>
      <c r="C454" s="118"/>
      <c r="D454" s="120"/>
      <c r="E454" s="120"/>
      <c r="F454" s="117"/>
      <c r="G454" s="120"/>
      <c r="H454" s="155"/>
      <c r="I454" s="156"/>
      <c r="J454" s="121"/>
      <c r="K454" s="157">
        <v>0.03</v>
      </c>
      <c r="L454" s="158"/>
      <c r="M454" s="120"/>
      <c r="N454" s="117"/>
      <c r="O454" s="120"/>
      <c r="P454" s="122"/>
      <c r="Q454" s="159"/>
      <c r="R454" s="123"/>
      <c r="S454" s="160"/>
      <c r="T454" s="101"/>
      <c r="U454" s="101"/>
    </row>
    <row r="455" spans="1:21" ht="26.25" customHeight="1" x14ac:dyDescent="0.25">
      <c r="A455" s="117">
        <v>239</v>
      </c>
      <c r="B455" s="117"/>
      <c r="C455" s="118"/>
      <c r="D455" s="120"/>
      <c r="E455" s="120"/>
      <c r="F455" s="117"/>
      <c r="G455" s="120"/>
      <c r="H455" s="155"/>
      <c r="I455" s="156"/>
      <c r="J455" s="121"/>
      <c r="K455" s="157">
        <v>0.03</v>
      </c>
      <c r="L455" s="158"/>
      <c r="M455" s="120"/>
      <c r="N455" s="117"/>
      <c r="O455" s="120"/>
      <c r="P455" s="122"/>
      <c r="Q455" s="159"/>
      <c r="R455" s="123"/>
      <c r="S455" s="160"/>
      <c r="T455" s="101"/>
      <c r="U455" s="101"/>
    </row>
    <row r="456" spans="1:21" ht="26.25" customHeight="1" x14ac:dyDescent="0.25">
      <c r="A456" s="117">
        <v>240</v>
      </c>
      <c r="B456" s="117"/>
      <c r="C456" s="118"/>
      <c r="D456" s="120"/>
      <c r="E456" s="120"/>
      <c r="F456" s="117"/>
      <c r="G456" s="120"/>
      <c r="H456" s="155"/>
      <c r="I456" s="156"/>
      <c r="J456" s="121"/>
      <c r="K456" s="157">
        <v>0.03</v>
      </c>
      <c r="L456" s="158"/>
      <c r="M456" s="120"/>
      <c r="N456" s="117"/>
      <c r="O456" s="120"/>
      <c r="P456" s="122"/>
      <c r="Q456" s="159"/>
      <c r="R456" s="123"/>
      <c r="S456" s="160"/>
      <c r="T456" s="101"/>
      <c r="U456" s="101"/>
    </row>
    <row r="457" spans="1:21" ht="26.25" customHeight="1" x14ac:dyDescent="0.25">
      <c r="A457" s="117">
        <v>241</v>
      </c>
      <c r="B457" s="117"/>
      <c r="C457" s="118"/>
      <c r="D457" s="120"/>
      <c r="E457" s="120"/>
      <c r="F457" s="117"/>
      <c r="G457" s="120"/>
      <c r="H457" s="155"/>
      <c r="I457" s="156"/>
      <c r="J457" s="121"/>
      <c r="K457" s="157">
        <v>0.03</v>
      </c>
      <c r="L457" s="158"/>
      <c r="M457" s="120"/>
      <c r="N457" s="117"/>
      <c r="O457" s="120"/>
      <c r="P457" s="122"/>
      <c r="Q457" s="159"/>
      <c r="R457" s="123"/>
      <c r="S457" s="160"/>
      <c r="T457" s="101"/>
      <c r="U457" s="101"/>
    </row>
    <row r="458" spans="1:21" ht="26.25" customHeight="1" x14ac:dyDescent="0.25">
      <c r="A458" s="117">
        <v>242</v>
      </c>
      <c r="B458" s="117"/>
      <c r="C458" s="118"/>
      <c r="D458" s="120"/>
      <c r="E458" s="120"/>
      <c r="F458" s="117"/>
      <c r="G458" s="120"/>
      <c r="H458" s="155"/>
      <c r="I458" s="156"/>
      <c r="J458" s="121"/>
      <c r="K458" s="157">
        <v>0.03</v>
      </c>
      <c r="L458" s="158"/>
      <c r="M458" s="120"/>
      <c r="N458" s="117"/>
      <c r="O458" s="120"/>
      <c r="P458" s="122"/>
      <c r="Q458" s="159"/>
      <c r="R458" s="123"/>
      <c r="S458" s="160"/>
      <c r="T458" s="101"/>
      <c r="U458" s="101"/>
    </row>
    <row r="459" spans="1:21" ht="26.25" customHeight="1" x14ac:dyDescent="0.25">
      <c r="A459" s="117">
        <v>243</v>
      </c>
      <c r="B459" s="117"/>
      <c r="C459" s="118"/>
      <c r="D459" s="120"/>
      <c r="E459" s="120"/>
      <c r="F459" s="117"/>
      <c r="G459" s="120"/>
      <c r="H459" s="155"/>
      <c r="I459" s="156"/>
      <c r="J459" s="121"/>
      <c r="K459" s="157">
        <v>0.03</v>
      </c>
      <c r="L459" s="158"/>
      <c r="M459" s="120"/>
      <c r="N459" s="117"/>
      <c r="O459" s="120"/>
      <c r="P459" s="122"/>
      <c r="Q459" s="159"/>
      <c r="R459" s="123"/>
      <c r="S459" s="160"/>
      <c r="T459" s="101"/>
      <c r="U459" s="101"/>
    </row>
    <row r="460" spans="1:21" ht="26.25" customHeight="1" x14ac:dyDescent="0.25">
      <c r="A460" s="117">
        <v>244</v>
      </c>
      <c r="B460" s="117"/>
      <c r="C460" s="118"/>
      <c r="D460" s="120"/>
      <c r="E460" s="120"/>
      <c r="F460" s="117"/>
      <c r="G460" s="120"/>
      <c r="H460" s="155"/>
      <c r="I460" s="156"/>
      <c r="J460" s="121"/>
      <c r="K460" s="157">
        <v>0.03</v>
      </c>
      <c r="L460" s="158"/>
      <c r="M460" s="120"/>
      <c r="N460" s="117"/>
      <c r="O460" s="120"/>
      <c r="P460" s="122"/>
      <c r="Q460" s="159"/>
      <c r="R460" s="123"/>
      <c r="S460" s="160"/>
      <c r="T460" s="101"/>
      <c r="U460" s="101"/>
    </row>
    <row r="461" spans="1:21" ht="26.25" customHeight="1" x14ac:dyDescent="0.25">
      <c r="A461" s="117">
        <v>245</v>
      </c>
      <c r="B461" s="117"/>
      <c r="C461" s="118"/>
      <c r="D461" s="120"/>
      <c r="E461" s="120"/>
      <c r="F461" s="117"/>
      <c r="G461" s="120"/>
      <c r="H461" s="155"/>
      <c r="I461" s="156"/>
      <c r="J461" s="121"/>
      <c r="K461" s="157">
        <v>0.03</v>
      </c>
      <c r="L461" s="158"/>
      <c r="M461" s="120"/>
      <c r="N461" s="117"/>
      <c r="O461" s="120"/>
      <c r="P461" s="122"/>
      <c r="Q461" s="159"/>
      <c r="R461" s="123"/>
      <c r="S461" s="160"/>
      <c r="T461" s="101"/>
      <c r="U461" s="101"/>
    </row>
    <row r="462" spans="1:21" ht="26.25" customHeight="1" x14ac:dyDescent="0.25">
      <c r="A462" s="117">
        <v>246</v>
      </c>
      <c r="B462" s="117"/>
      <c r="C462" s="118"/>
      <c r="D462" s="120"/>
      <c r="E462" s="120"/>
      <c r="F462" s="117"/>
      <c r="G462" s="120"/>
      <c r="H462" s="155"/>
      <c r="I462" s="156"/>
      <c r="J462" s="121"/>
      <c r="K462" s="157">
        <v>0.03</v>
      </c>
      <c r="L462" s="158"/>
      <c r="M462" s="120"/>
      <c r="N462" s="117"/>
      <c r="O462" s="120"/>
      <c r="P462" s="122"/>
      <c r="Q462" s="159"/>
      <c r="R462" s="123"/>
      <c r="S462" s="160"/>
      <c r="T462" s="101"/>
      <c r="U462" s="101"/>
    </row>
    <row r="463" spans="1:21" ht="26.25" customHeight="1" x14ac:dyDescent="0.25">
      <c r="A463" s="117">
        <v>247</v>
      </c>
      <c r="B463" s="117"/>
      <c r="C463" s="118"/>
      <c r="D463" s="120"/>
      <c r="E463" s="120"/>
      <c r="F463" s="117"/>
      <c r="G463" s="120"/>
      <c r="H463" s="155"/>
      <c r="I463" s="156"/>
      <c r="J463" s="121"/>
      <c r="K463" s="157">
        <v>0.03</v>
      </c>
      <c r="L463" s="158"/>
      <c r="M463" s="120"/>
      <c r="N463" s="117"/>
      <c r="O463" s="120"/>
      <c r="P463" s="122"/>
      <c r="Q463" s="159"/>
      <c r="R463" s="123"/>
      <c r="S463" s="160"/>
      <c r="T463" s="101"/>
      <c r="U463" s="101"/>
    </row>
    <row r="464" spans="1:21" ht="26.25" customHeight="1" x14ac:dyDescent="0.25">
      <c r="A464" s="117">
        <v>248</v>
      </c>
      <c r="B464" s="117"/>
      <c r="C464" s="118"/>
      <c r="D464" s="120"/>
      <c r="E464" s="120"/>
      <c r="F464" s="117"/>
      <c r="G464" s="120"/>
      <c r="H464" s="155"/>
      <c r="I464" s="156"/>
      <c r="J464" s="121"/>
      <c r="K464" s="157">
        <v>0.03</v>
      </c>
      <c r="L464" s="158"/>
      <c r="M464" s="120"/>
      <c r="N464" s="117"/>
      <c r="O464" s="120"/>
      <c r="P464" s="122"/>
      <c r="Q464" s="159"/>
      <c r="R464" s="123"/>
      <c r="S464" s="160"/>
      <c r="T464" s="101"/>
      <c r="U464" s="101"/>
    </row>
    <row r="465" spans="1:21" ht="26.25" customHeight="1" x14ac:dyDescent="0.25">
      <c r="A465" s="117">
        <v>249</v>
      </c>
      <c r="B465" s="117"/>
      <c r="C465" s="118"/>
      <c r="D465" s="120"/>
      <c r="E465" s="120"/>
      <c r="F465" s="117"/>
      <c r="G465" s="120"/>
      <c r="H465" s="155"/>
      <c r="I465" s="156"/>
      <c r="J465" s="121"/>
      <c r="K465" s="157">
        <v>0.03</v>
      </c>
      <c r="L465" s="158"/>
      <c r="M465" s="120"/>
      <c r="N465" s="117"/>
      <c r="O465" s="120"/>
      <c r="P465" s="122"/>
      <c r="Q465" s="159"/>
      <c r="R465" s="123"/>
      <c r="S465" s="160"/>
      <c r="T465" s="101"/>
      <c r="U465" s="101"/>
    </row>
    <row r="466" spans="1:21" ht="26.25" customHeight="1" x14ac:dyDescent="0.25">
      <c r="A466" s="117">
        <v>250</v>
      </c>
      <c r="B466" s="117"/>
      <c r="C466" s="118"/>
      <c r="D466" s="120"/>
      <c r="E466" s="120"/>
      <c r="F466" s="117"/>
      <c r="G466" s="120"/>
      <c r="H466" s="155"/>
      <c r="I466" s="156"/>
      <c r="J466" s="121"/>
      <c r="K466" s="157">
        <v>0.03</v>
      </c>
      <c r="L466" s="158"/>
      <c r="M466" s="120"/>
      <c r="N466" s="117"/>
      <c r="O466" s="120"/>
      <c r="P466" s="122"/>
      <c r="Q466" s="159"/>
      <c r="R466" s="123"/>
      <c r="S466" s="160"/>
      <c r="T466" s="101"/>
      <c r="U466" s="101"/>
    </row>
    <row r="467" spans="1:21" ht="26.25" customHeight="1" x14ac:dyDescent="0.25">
      <c r="A467" s="271" t="s">
        <v>179</v>
      </c>
      <c r="B467" s="271"/>
      <c r="C467" s="271"/>
      <c r="D467" s="272"/>
      <c r="E467" s="124"/>
      <c r="F467" s="110"/>
      <c r="G467" s="110"/>
      <c r="H467" s="124"/>
      <c r="I467" s="163"/>
      <c r="J467" s="124"/>
      <c r="K467" s="164"/>
      <c r="L467" s="165"/>
      <c r="M467" s="110"/>
      <c r="N467" s="110"/>
      <c r="O467" s="124"/>
      <c r="P467" s="126"/>
      <c r="Q467" s="126"/>
      <c r="R467" s="127"/>
      <c r="S467" s="127"/>
      <c r="T467" s="101"/>
      <c r="U467" s="101"/>
    </row>
    <row r="468" spans="1:21" x14ac:dyDescent="0.25">
      <c r="I468" s="21"/>
      <c r="L468" s="22"/>
    </row>
    <row r="469" spans="1:21" ht="34.5" customHeight="1" x14ac:dyDescent="0.25">
      <c r="L469" s="61" t="s">
        <v>180</v>
      </c>
      <c r="N469" s="23" t="s">
        <v>26</v>
      </c>
      <c r="P469" s="245" t="s">
        <v>27</v>
      </c>
      <c r="Q469" s="246"/>
      <c r="R469" s="247"/>
      <c r="S469" s="247"/>
    </row>
    <row r="470" spans="1:21" x14ac:dyDescent="0.25">
      <c r="I470" s="24"/>
      <c r="P470" s="244" t="s">
        <v>135</v>
      </c>
      <c r="Q470" s="244"/>
      <c r="R470" s="244"/>
      <c r="S470" s="244"/>
    </row>
  </sheetData>
  <mergeCells count="230">
    <mergeCell ref="P470:S470"/>
    <mergeCell ref="A439:S439"/>
    <mergeCell ref="K441:L441"/>
    <mergeCell ref="R443:S443"/>
    <mergeCell ref="A467:D467"/>
    <mergeCell ref="P469:Q469"/>
    <mergeCell ref="R469:S469"/>
    <mergeCell ref="K435:O435"/>
    <mergeCell ref="R435:S435"/>
    <mergeCell ref="K436:O436"/>
    <mergeCell ref="P436:Q436"/>
    <mergeCell ref="R436:S436"/>
    <mergeCell ref="A438:S438"/>
    <mergeCell ref="P424:Q424"/>
    <mergeCell ref="R424:S424"/>
    <mergeCell ref="P425:S425"/>
    <mergeCell ref="H432:H436"/>
    <mergeCell ref="K432:O432"/>
    <mergeCell ref="R432:S432"/>
    <mergeCell ref="K433:O433"/>
    <mergeCell ref="P433:S433"/>
    <mergeCell ref="K434:M434"/>
    <mergeCell ref="P434:S434"/>
    <mergeCell ref="A393:S393"/>
    <mergeCell ref="A394:S394"/>
    <mergeCell ref="A395:H395"/>
    <mergeCell ref="K396:L396"/>
    <mergeCell ref="R398:S398"/>
    <mergeCell ref="A422:D422"/>
    <mergeCell ref="K389:M389"/>
    <mergeCell ref="P389:S389"/>
    <mergeCell ref="K390:O390"/>
    <mergeCell ref="R390:S390"/>
    <mergeCell ref="K391:O391"/>
    <mergeCell ref="P391:Q391"/>
    <mergeCell ref="R391:S391"/>
    <mergeCell ref="R353:S353"/>
    <mergeCell ref="A377:D377"/>
    <mergeCell ref="P379:Q379"/>
    <mergeCell ref="R379:S379"/>
    <mergeCell ref="P380:S380"/>
    <mergeCell ref="H387:H391"/>
    <mergeCell ref="K387:O387"/>
    <mergeCell ref="R387:S387"/>
    <mergeCell ref="K388:O388"/>
    <mergeCell ref="P388:S388"/>
    <mergeCell ref="P346:Q346"/>
    <mergeCell ref="R346:S346"/>
    <mergeCell ref="A348:S348"/>
    <mergeCell ref="A349:S349"/>
    <mergeCell ref="A350:H350"/>
    <mergeCell ref="K351:L351"/>
    <mergeCell ref="H342:H346"/>
    <mergeCell ref="K342:O342"/>
    <mergeCell ref="R342:S342"/>
    <mergeCell ref="K343:O343"/>
    <mergeCell ref="P343:S343"/>
    <mergeCell ref="K344:M344"/>
    <mergeCell ref="P344:S344"/>
    <mergeCell ref="K345:O345"/>
    <mergeCell ref="R345:S345"/>
    <mergeCell ref="K346:O346"/>
    <mergeCell ref="K306:L306"/>
    <mergeCell ref="R308:S308"/>
    <mergeCell ref="A332:D332"/>
    <mergeCell ref="P334:Q334"/>
    <mergeCell ref="R334:S334"/>
    <mergeCell ref="P335:S335"/>
    <mergeCell ref="K301:O301"/>
    <mergeCell ref="P301:Q301"/>
    <mergeCell ref="R301:S301"/>
    <mergeCell ref="A303:S303"/>
    <mergeCell ref="A304:S304"/>
    <mergeCell ref="A305:H305"/>
    <mergeCell ref="P290:S290"/>
    <mergeCell ref="H297:H301"/>
    <mergeCell ref="K297:O297"/>
    <mergeCell ref="R297:S297"/>
    <mergeCell ref="K298:O298"/>
    <mergeCell ref="P298:S298"/>
    <mergeCell ref="K299:M299"/>
    <mergeCell ref="P299:S299"/>
    <mergeCell ref="K300:O300"/>
    <mergeCell ref="R300:S300"/>
    <mergeCell ref="A259:S259"/>
    <mergeCell ref="A260:H260"/>
    <mergeCell ref="K261:L261"/>
    <mergeCell ref="R263:S263"/>
    <mergeCell ref="A287:D287"/>
    <mergeCell ref="P289:Q289"/>
    <mergeCell ref="R289:S289"/>
    <mergeCell ref="K255:O255"/>
    <mergeCell ref="R255:S255"/>
    <mergeCell ref="K256:O256"/>
    <mergeCell ref="P256:Q256"/>
    <mergeCell ref="R256:S256"/>
    <mergeCell ref="A258:S258"/>
    <mergeCell ref="P244:Q244"/>
    <mergeCell ref="R244:S244"/>
    <mergeCell ref="P245:S245"/>
    <mergeCell ref="H252:H256"/>
    <mergeCell ref="K252:O252"/>
    <mergeCell ref="R252:S252"/>
    <mergeCell ref="K253:O253"/>
    <mergeCell ref="P253:S253"/>
    <mergeCell ref="K254:M254"/>
    <mergeCell ref="P254:S254"/>
    <mergeCell ref="A213:S213"/>
    <mergeCell ref="A214:S214"/>
    <mergeCell ref="A215:H215"/>
    <mergeCell ref="K216:L216"/>
    <mergeCell ref="R218:S218"/>
    <mergeCell ref="A242:D242"/>
    <mergeCell ref="K209:M209"/>
    <mergeCell ref="P209:S209"/>
    <mergeCell ref="K210:O210"/>
    <mergeCell ref="R210:S210"/>
    <mergeCell ref="K211:O211"/>
    <mergeCell ref="P211:Q211"/>
    <mergeCell ref="R211:S211"/>
    <mergeCell ref="R173:S173"/>
    <mergeCell ref="A197:D197"/>
    <mergeCell ref="P199:Q199"/>
    <mergeCell ref="R199:S199"/>
    <mergeCell ref="P200:S200"/>
    <mergeCell ref="H207:H211"/>
    <mergeCell ref="K207:O207"/>
    <mergeCell ref="R207:S207"/>
    <mergeCell ref="K208:O208"/>
    <mergeCell ref="P208:S208"/>
    <mergeCell ref="P166:Q166"/>
    <mergeCell ref="R166:S166"/>
    <mergeCell ref="A168:S168"/>
    <mergeCell ref="A169:S169"/>
    <mergeCell ref="A170:H170"/>
    <mergeCell ref="K171:L171"/>
    <mergeCell ref="H162:H166"/>
    <mergeCell ref="K162:O162"/>
    <mergeCell ref="R162:S162"/>
    <mergeCell ref="K163:O163"/>
    <mergeCell ref="P163:S163"/>
    <mergeCell ref="K164:M164"/>
    <mergeCell ref="P164:S164"/>
    <mergeCell ref="K165:O165"/>
    <mergeCell ref="R165:S165"/>
    <mergeCell ref="K166:O166"/>
    <mergeCell ref="K126:L126"/>
    <mergeCell ref="R128:S128"/>
    <mergeCell ref="A152:D152"/>
    <mergeCell ref="P154:Q154"/>
    <mergeCell ref="R154:S154"/>
    <mergeCell ref="P155:S155"/>
    <mergeCell ref="K121:O121"/>
    <mergeCell ref="P121:Q121"/>
    <mergeCell ref="R121:S121"/>
    <mergeCell ref="A123:S123"/>
    <mergeCell ref="A124:S124"/>
    <mergeCell ref="A125:H125"/>
    <mergeCell ref="P116:S116"/>
    <mergeCell ref="H117:H121"/>
    <mergeCell ref="K117:O117"/>
    <mergeCell ref="R117:S117"/>
    <mergeCell ref="K118:O118"/>
    <mergeCell ref="P118:S118"/>
    <mergeCell ref="K119:M119"/>
    <mergeCell ref="P119:S119"/>
    <mergeCell ref="K120:O120"/>
    <mergeCell ref="R120:S120"/>
    <mergeCell ref="A84:S84"/>
    <mergeCell ref="A85:S85"/>
    <mergeCell ref="K87:L87"/>
    <mergeCell ref="R89:S89"/>
    <mergeCell ref="A113:D113"/>
    <mergeCell ref="P115:Q115"/>
    <mergeCell ref="R115:S115"/>
    <mergeCell ref="K80:M80"/>
    <mergeCell ref="P80:S80"/>
    <mergeCell ref="K81:O81"/>
    <mergeCell ref="R81:S81"/>
    <mergeCell ref="K82:O82"/>
    <mergeCell ref="P82:Q82"/>
    <mergeCell ref="R82:S82"/>
    <mergeCell ref="R50:S50"/>
    <mergeCell ref="A74:D74"/>
    <mergeCell ref="P76:Q76"/>
    <mergeCell ref="R76:S76"/>
    <mergeCell ref="P77:S77"/>
    <mergeCell ref="H78:H82"/>
    <mergeCell ref="K78:O78"/>
    <mergeCell ref="R78:S78"/>
    <mergeCell ref="K79:O79"/>
    <mergeCell ref="P79:S79"/>
    <mergeCell ref="P43:Q43"/>
    <mergeCell ref="R43:S43"/>
    <mergeCell ref="A45:S45"/>
    <mergeCell ref="A46:S46"/>
    <mergeCell ref="A47:H47"/>
    <mergeCell ref="K48:L48"/>
    <mergeCell ref="H39:H43"/>
    <mergeCell ref="K39:O39"/>
    <mergeCell ref="R39:S39"/>
    <mergeCell ref="K40:O40"/>
    <mergeCell ref="P40:S40"/>
    <mergeCell ref="K41:M41"/>
    <mergeCell ref="P41:S41"/>
    <mergeCell ref="K42:O42"/>
    <mergeCell ref="R42:S42"/>
    <mergeCell ref="K43:O43"/>
    <mergeCell ref="K9:L9"/>
    <mergeCell ref="R11:S11"/>
    <mergeCell ref="A35:D35"/>
    <mergeCell ref="P37:Q37"/>
    <mergeCell ref="R37:S37"/>
    <mergeCell ref="P38:S38"/>
    <mergeCell ref="K5:O5"/>
    <mergeCell ref="P5:Q5"/>
    <mergeCell ref="R5:S5"/>
    <mergeCell ref="A6:S6"/>
    <mergeCell ref="A7:S7"/>
    <mergeCell ref="A8:J8"/>
    <mergeCell ref="H1:H5"/>
    <mergeCell ref="K1:O1"/>
    <mergeCell ref="R1:S1"/>
    <mergeCell ref="A2:E2"/>
    <mergeCell ref="K2:O2"/>
    <mergeCell ref="P2:S2"/>
    <mergeCell ref="K3:M3"/>
    <mergeCell ref="P3:S3"/>
    <mergeCell ref="K4:O4"/>
    <mergeCell ref="R4:S4"/>
  </mergeCells>
  <pageMargins left="0.23622047244094491" right="0.23622047244094491" top="0.39370078740157483" bottom="0.11811023622047245" header="0.11811023622047245" footer="0.11811023622047245"/>
  <pageSetup paperSize="9" scale="50" orientation="landscape" horizontalDpi="0" verticalDpi="0" r:id="rId1"/>
  <headerFooter>
    <oddFooter>&amp;L&amp;"-,Italique"&amp;9Création : OT Pays de Lamastre 2018 / MAJ 22/03/19 version test</oddFooter>
  </headerFooter>
  <rowBreaks count="3" manualBreakCount="3">
    <brk id="38" max="16383" man="1"/>
    <brk id="77" max="16383" man="1"/>
    <brk id="116" max="1638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Title="ERREUR" error="Veuillez choisir une des propositions de la liste déroulante, merci." promptTitle="Conseil :" prompt="Choisir dans la liste le mois de DEPART des clients (quoiqu'il en soit toujours en MAJSUCULES et SANS accent)" xr:uid="{3B52A156-45D6-4413-9F75-6CE1D2EFE2E0}">
          <x14:formula1>
            <xm:f>'données pour calculs'!$A$2:$A$8</xm:f>
          </x14:formula1>
          <xm:sqref>C15:C34 C51:C73 C90:C112 C129:C151 C174:C196 C219:C241 C264:C286 C309:C331 C354:C376 C399:C421 C444:C466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A73A7-CF5A-4BCA-8C05-2A8049E40DF5}">
  <sheetPr codeName="Feuil5">
    <tabColor rgb="FF00B0F0"/>
  </sheetPr>
  <dimension ref="A1:P421"/>
  <sheetViews>
    <sheetView zoomScaleNormal="100" workbookViewId="0">
      <selection activeCell="I388" sqref="I388"/>
    </sheetView>
  </sheetViews>
  <sheetFormatPr baseColWidth="10" defaultRowHeight="15" x14ac:dyDescent="0.25"/>
  <cols>
    <col min="1" max="1" width="7.42578125" style="3" customWidth="1"/>
    <col min="2" max="2" width="34" style="3" customWidth="1"/>
    <col min="3" max="3" width="34.85546875" style="3" customWidth="1"/>
    <col min="4" max="4" width="7.42578125" style="3" customWidth="1"/>
    <col min="5" max="5" width="14" style="3" customWidth="1"/>
    <col min="6" max="6" width="13" style="3" customWidth="1"/>
    <col min="7" max="8" width="11.5703125" style="3" bestFit="1" customWidth="1"/>
    <col min="9" max="9" width="17.5703125" style="3" customWidth="1"/>
    <col min="10" max="10" width="15.5703125" style="3" customWidth="1"/>
    <col min="11" max="11" width="12.42578125" style="3" customWidth="1"/>
    <col min="12" max="12" width="33.5703125" style="3" customWidth="1"/>
    <col min="13" max="13" width="17.5703125" style="3" customWidth="1"/>
    <col min="14" max="14" width="15.28515625" style="3" customWidth="1"/>
    <col min="15" max="16" width="11.42578125" style="72"/>
    <col min="17" max="16384" width="11.42578125" style="3"/>
  </cols>
  <sheetData>
    <row r="1" spans="1:16" ht="26.25" customHeight="1" x14ac:dyDescent="0.25">
      <c r="A1" s="2" t="s">
        <v>15</v>
      </c>
      <c r="B1" s="2"/>
      <c r="C1" s="2"/>
      <c r="D1" s="2"/>
      <c r="E1" s="294" t="s">
        <v>119</v>
      </c>
      <c r="F1" s="82"/>
      <c r="G1" s="83" t="s">
        <v>18</v>
      </c>
      <c r="H1" s="243"/>
      <c r="I1" s="243"/>
      <c r="J1" s="243"/>
      <c r="K1" s="243"/>
      <c r="L1" s="243"/>
      <c r="M1" s="295" t="s">
        <v>143</v>
      </c>
      <c r="N1" s="296"/>
      <c r="O1" s="296"/>
      <c r="P1" s="297"/>
    </row>
    <row r="2" spans="1:16" ht="40.5" customHeight="1" x14ac:dyDescent="0.25">
      <c r="A2" s="262" t="s">
        <v>148</v>
      </c>
      <c r="B2" s="262"/>
      <c r="C2" s="2"/>
      <c r="D2" s="2"/>
      <c r="E2" s="294"/>
      <c r="F2" s="95"/>
      <c r="G2" s="96" t="s">
        <v>20</v>
      </c>
      <c r="H2" s="243"/>
      <c r="I2" s="243"/>
      <c r="J2" s="243"/>
      <c r="K2" s="243"/>
      <c r="L2" s="243"/>
      <c r="M2" s="298" t="s">
        <v>149</v>
      </c>
      <c r="N2" s="299"/>
      <c r="O2" s="254"/>
      <c r="P2" s="256"/>
    </row>
    <row r="3" spans="1:16" ht="33" customHeight="1" x14ac:dyDescent="0.25">
      <c r="A3" s="2"/>
      <c r="B3" s="2"/>
      <c r="C3" s="2"/>
      <c r="D3" s="2"/>
      <c r="E3" s="294"/>
      <c r="F3" s="82"/>
      <c r="G3" s="83" t="s">
        <v>134</v>
      </c>
      <c r="H3" s="258"/>
      <c r="I3" s="259"/>
      <c r="J3" s="260"/>
      <c r="K3" s="97" t="s">
        <v>133</v>
      </c>
      <c r="L3" s="98"/>
      <c r="M3" s="242" t="s">
        <v>164</v>
      </c>
      <c r="N3" s="242"/>
      <c r="O3" s="242"/>
      <c r="P3" s="242"/>
    </row>
    <row r="4" spans="1:16" ht="19.5" customHeight="1" x14ac:dyDescent="0.25">
      <c r="E4" s="294"/>
      <c r="F4" s="82"/>
      <c r="G4" s="83" t="s">
        <v>19</v>
      </c>
      <c r="H4" s="243"/>
      <c r="I4" s="243"/>
      <c r="J4" s="243"/>
      <c r="K4" s="243"/>
      <c r="L4" s="243"/>
      <c r="M4" s="82"/>
      <c r="N4" s="83"/>
      <c r="O4" s="243"/>
      <c r="P4" s="243"/>
    </row>
    <row r="6" spans="1:16" ht="18.75" x14ac:dyDescent="0.25">
      <c r="A6" s="77" t="s">
        <v>266</v>
      </c>
      <c r="B6" s="77"/>
      <c r="C6" s="77"/>
      <c r="D6" s="77"/>
      <c r="E6" s="77"/>
      <c r="F6" s="77"/>
      <c r="G6" s="77"/>
      <c r="H6" s="77"/>
      <c r="I6" s="77"/>
      <c r="J6" s="77"/>
      <c r="K6" s="77"/>
      <c r="L6" s="77"/>
      <c r="M6" s="77"/>
      <c r="N6" s="77"/>
    </row>
    <row r="7" spans="1:16" ht="18.75" x14ac:dyDescent="0.25">
      <c r="A7" s="77" t="s">
        <v>265</v>
      </c>
      <c r="B7" s="77"/>
      <c r="C7" s="77"/>
      <c r="D7" s="77"/>
      <c r="E7" s="77"/>
      <c r="F7" s="77"/>
      <c r="G7" s="77"/>
      <c r="H7" s="77"/>
      <c r="I7" s="77"/>
      <c r="J7" s="77"/>
      <c r="K7" s="77"/>
      <c r="L7" s="77"/>
      <c r="M7" s="77"/>
      <c r="N7" s="77"/>
    </row>
    <row r="8" spans="1:16" ht="15.75" x14ac:dyDescent="0.25">
      <c r="A8" s="106" t="s">
        <v>121</v>
      </c>
      <c r="B8" s="106"/>
      <c r="C8" s="106"/>
      <c r="D8" s="106"/>
      <c r="E8" s="106"/>
      <c r="F8" s="106"/>
      <c r="G8" s="106"/>
      <c r="H8" s="106"/>
      <c r="I8" s="106"/>
      <c r="J8" s="81"/>
      <c r="K8" s="81"/>
      <c r="L8" s="81"/>
      <c r="M8" s="81"/>
      <c r="N8" s="81"/>
    </row>
    <row r="9" spans="1:16" ht="18.75" x14ac:dyDescent="0.25">
      <c r="A9" s="84" t="s">
        <v>4</v>
      </c>
      <c r="B9" s="108" t="s">
        <v>5</v>
      </c>
      <c r="C9" s="110" t="s">
        <v>6</v>
      </c>
      <c r="D9" s="9" t="s">
        <v>7</v>
      </c>
      <c r="E9" s="9" t="s">
        <v>8</v>
      </c>
      <c r="F9" s="9" t="s">
        <v>9</v>
      </c>
      <c r="G9" s="84" t="s">
        <v>10</v>
      </c>
      <c r="H9" s="9" t="s">
        <v>11</v>
      </c>
      <c r="I9" s="25" t="s">
        <v>12</v>
      </c>
      <c r="J9" s="9" t="s">
        <v>13</v>
      </c>
      <c r="K9" s="9" t="s">
        <v>14</v>
      </c>
      <c r="L9" s="9" t="s">
        <v>24</v>
      </c>
      <c r="M9" s="88" t="s">
        <v>25</v>
      </c>
      <c r="N9" s="88" t="s">
        <v>110</v>
      </c>
      <c r="O9" s="51" t="s">
        <v>111</v>
      </c>
      <c r="P9" s="51" t="s">
        <v>112</v>
      </c>
    </row>
    <row r="10" spans="1:16" ht="111" customHeight="1" x14ac:dyDescent="0.25">
      <c r="A10" s="86" t="s">
        <v>0</v>
      </c>
      <c r="B10" s="109" t="s">
        <v>142</v>
      </c>
      <c r="C10" s="111" t="s">
        <v>139</v>
      </c>
      <c r="D10" s="44" t="s">
        <v>263</v>
      </c>
      <c r="E10" s="15" t="s">
        <v>1</v>
      </c>
      <c r="F10" s="15" t="s">
        <v>2</v>
      </c>
      <c r="G10" s="86" t="s">
        <v>144</v>
      </c>
      <c r="H10" s="15" t="s">
        <v>3</v>
      </c>
      <c r="I10" s="148" t="s">
        <v>277</v>
      </c>
      <c r="J10" s="15" t="s">
        <v>138</v>
      </c>
      <c r="K10" s="15" t="s">
        <v>136</v>
      </c>
      <c r="L10" s="15" t="s">
        <v>140</v>
      </c>
      <c r="M10" s="89" t="s">
        <v>145</v>
      </c>
      <c r="N10" s="107" t="s">
        <v>141</v>
      </c>
      <c r="O10" s="90" t="s">
        <v>146</v>
      </c>
      <c r="P10" s="90" t="s">
        <v>147</v>
      </c>
    </row>
    <row r="11" spans="1:16" ht="26.25" customHeight="1" x14ac:dyDescent="0.25">
      <c r="A11" s="70" t="s">
        <v>104</v>
      </c>
      <c r="B11" s="185"/>
      <c r="C11" s="185"/>
      <c r="D11" s="70" t="s">
        <v>108</v>
      </c>
      <c r="E11" s="50">
        <v>44292</v>
      </c>
      <c r="F11" s="50">
        <v>44299</v>
      </c>
      <c r="G11" s="51">
        <f>F11-E11</f>
        <v>7</v>
      </c>
      <c r="H11" s="51">
        <v>6</v>
      </c>
      <c r="I11" s="54">
        <v>0.3</v>
      </c>
      <c r="J11" s="51">
        <v>4</v>
      </c>
      <c r="K11" s="51">
        <f t="shared" ref="K11:K32" si="0">H11-J11</f>
        <v>2</v>
      </c>
      <c r="L11" s="51">
        <v>1</v>
      </c>
      <c r="M11" s="65">
        <f t="shared" ref="M11:M32" si="1">I11*J11*G11</f>
        <v>8.4</v>
      </c>
      <c r="N11" s="57">
        <f t="shared" ref="N11:N32" si="2">((M11*10)/100)+M11</f>
        <v>9.24</v>
      </c>
      <c r="O11" s="73">
        <f t="shared" ref="O11:O32" si="3">G11*J11</f>
        <v>28</v>
      </c>
      <c r="P11" s="73">
        <f t="shared" ref="P11:P32" si="4">G11*K11</f>
        <v>14</v>
      </c>
    </row>
    <row r="12" spans="1:16" ht="26.25" customHeight="1" x14ac:dyDescent="0.25">
      <c r="A12" s="70" t="s">
        <v>105</v>
      </c>
      <c r="B12" s="185"/>
      <c r="C12" s="185"/>
      <c r="D12" s="70" t="s">
        <v>109</v>
      </c>
      <c r="E12" s="59">
        <v>44390</v>
      </c>
      <c r="F12" s="59">
        <v>44404</v>
      </c>
      <c r="G12" s="51">
        <f>F12-E12</f>
        <v>14</v>
      </c>
      <c r="H12" s="51">
        <v>5</v>
      </c>
      <c r="I12" s="54">
        <v>0.3</v>
      </c>
      <c r="J12" s="51">
        <v>5</v>
      </c>
      <c r="K12" s="51">
        <f t="shared" si="0"/>
        <v>0</v>
      </c>
      <c r="L12" s="51"/>
      <c r="M12" s="65">
        <f t="shared" si="1"/>
        <v>21</v>
      </c>
      <c r="N12" s="57">
        <f t="shared" si="2"/>
        <v>23.1</v>
      </c>
      <c r="O12" s="73">
        <f t="shared" si="3"/>
        <v>70</v>
      </c>
      <c r="P12" s="73">
        <f t="shared" si="4"/>
        <v>0</v>
      </c>
    </row>
    <row r="13" spans="1:16" ht="26.25" customHeight="1" x14ac:dyDescent="0.25">
      <c r="A13" s="70" t="s">
        <v>106</v>
      </c>
      <c r="B13" s="185"/>
      <c r="C13" s="185"/>
      <c r="D13" s="70" t="s">
        <v>109</v>
      </c>
      <c r="E13" s="59">
        <v>44376</v>
      </c>
      <c r="F13" s="59">
        <v>44383</v>
      </c>
      <c r="G13" s="51">
        <f t="shared" ref="G13:G38" si="5">F13-E13</f>
        <v>7</v>
      </c>
      <c r="H13" s="51">
        <v>2</v>
      </c>
      <c r="I13" s="54">
        <v>0.3</v>
      </c>
      <c r="J13" s="51">
        <v>2</v>
      </c>
      <c r="K13" s="51">
        <f t="shared" si="0"/>
        <v>0</v>
      </c>
      <c r="L13" s="51"/>
      <c r="M13" s="65">
        <f t="shared" si="1"/>
        <v>4.2</v>
      </c>
      <c r="N13" s="57">
        <f t="shared" si="2"/>
        <v>4.62</v>
      </c>
      <c r="O13" s="73">
        <f t="shared" si="3"/>
        <v>14</v>
      </c>
      <c r="P13" s="73">
        <f t="shared" si="4"/>
        <v>0</v>
      </c>
    </row>
    <row r="14" spans="1:16" ht="26.25" customHeight="1" x14ac:dyDescent="0.25">
      <c r="A14" s="60">
        <v>1</v>
      </c>
      <c r="B14" s="4"/>
      <c r="C14" s="4"/>
      <c r="D14" s="76"/>
      <c r="E14" s="5"/>
      <c r="F14" s="5"/>
      <c r="G14" s="17">
        <f t="shared" si="5"/>
        <v>0</v>
      </c>
      <c r="H14" s="4"/>
      <c r="I14" s="147">
        <v>0.3</v>
      </c>
      <c r="J14" s="4"/>
      <c r="K14" s="17">
        <f t="shared" si="0"/>
        <v>0</v>
      </c>
      <c r="L14" s="4"/>
      <c r="M14" s="64">
        <f t="shared" si="1"/>
        <v>0</v>
      </c>
      <c r="N14" s="48">
        <f t="shared" si="2"/>
        <v>0</v>
      </c>
      <c r="O14" s="74">
        <f t="shared" si="3"/>
        <v>0</v>
      </c>
      <c r="P14" s="74">
        <f t="shared" si="4"/>
        <v>0</v>
      </c>
    </row>
    <row r="15" spans="1:16" ht="26.25" customHeight="1" x14ac:dyDescent="0.25">
      <c r="A15" s="60">
        <v>2</v>
      </c>
      <c r="B15" s="4"/>
      <c r="C15" s="4"/>
      <c r="D15" s="76"/>
      <c r="E15" s="5"/>
      <c r="F15" s="5"/>
      <c r="G15" s="17">
        <f t="shared" si="5"/>
        <v>0</v>
      </c>
      <c r="H15" s="4"/>
      <c r="I15" s="147">
        <v>0.3</v>
      </c>
      <c r="J15" s="4"/>
      <c r="K15" s="17">
        <f t="shared" si="0"/>
        <v>0</v>
      </c>
      <c r="L15" s="4"/>
      <c r="M15" s="64">
        <f t="shared" si="1"/>
        <v>0</v>
      </c>
      <c r="N15" s="48">
        <f t="shared" si="2"/>
        <v>0</v>
      </c>
      <c r="O15" s="74">
        <f t="shared" si="3"/>
        <v>0</v>
      </c>
      <c r="P15" s="74">
        <f t="shared" si="4"/>
        <v>0</v>
      </c>
    </row>
    <row r="16" spans="1:16" ht="26.25" customHeight="1" x14ac:dyDescent="0.25">
      <c r="A16" s="60">
        <v>3</v>
      </c>
      <c r="B16" s="4"/>
      <c r="C16" s="4"/>
      <c r="D16" s="76"/>
      <c r="E16" s="5"/>
      <c r="F16" s="5"/>
      <c r="G16" s="17">
        <f t="shared" si="5"/>
        <v>0</v>
      </c>
      <c r="H16" s="4"/>
      <c r="I16" s="147">
        <v>0.3</v>
      </c>
      <c r="J16" s="4"/>
      <c r="K16" s="17">
        <f t="shared" si="0"/>
        <v>0</v>
      </c>
      <c r="L16" s="4"/>
      <c r="M16" s="64">
        <f t="shared" si="1"/>
        <v>0</v>
      </c>
      <c r="N16" s="48">
        <f t="shared" si="2"/>
        <v>0</v>
      </c>
      <c r="O16" s="74">
        <f t="shared" si="3"/>
        <v>0</v>
      </c>
      <c r="P16" s="74">
        <f t="shared" si="4"/>
        <v>0</v>
      </c>
    </row>
    <row r="17" spans="1:16" ht="26.25" customHeight="1" x14ac:dyDescent="0.25">
      <c r="A17" s="60">
        <v>4</v>
      </c>
      <c r="B17" s="4"/>
      <c r="C17" s="4"/>
      <c r="D17" s="76"/>
      <c r="E17" s="5"/>
      <c r="F17" s="5"/>
      <c r="G17" s="17">
        <f t="shared" si="5"/>
        <v>0</v>
      </c>
      <c r="H17" s="4"/>
      <c r="I17" s="147">
        <v>0.3</v>
      </c>
      <c r="J17" s="4"/>
      <c r="K17" s="17">
        <f t="shared" si="0"/>
        <v>0</v>
      </c>
      <c r="L17" s="4"/>
      <c r="M17" s="64">
        <f t="shared" si="1"/>
        <v>0</v>
      </c>
      <c r="N17" s="48">
        <f t="shared" si="2"/>
        <v>0</v>
      </c>
      <c r="O17" s="74">
        <f t="shared" si="3"/>
        <v>0</v>
      </c>
      <c r="P17" s="74">
        <f t="shared" si="4"/>
        <v>0</v>
      </c>
    </row>
    <row r="18" spans="1:16" ht="26.25" customHeight="1" x14ac:dyDescent="0.25">
      <c r="A18" s="60">
        <v>5</v>
      </c>
      <c r="B18" s="4"/>
      <c r="C18" s="4"/>
      <c r="D18" s="76"/>
      <c r="E18" s="5"/>
      <c r="F18" s="5"/>
      <c r="G18" s="17">
        <f t="shared" si="5"/>
        <v>0</v>
      </c>
      <c r="H18" s="4"/>
      <c r="I18" s="147">
        <v>0.3</v>
      </c>
      <c r="J18" s="4"/>
      <c r="K18" s="17">
        <f t="shared" si="0"/>
        <v>0</v>
      </c>
      <c r="L18" s="4"/>
      <c r="M18" s="64">
        <f t="shared" si="1"/>
        <v>0</v>
      </c>
      <c r="N18" s="48">
        <f t="shared" si="2"/>
        <v>0</v>
      </c>
      <c r="O18" s="74">
        <f t="shared" si="3"/>
        <v>0</v>
      </c>
      <c r="P18" s="74">
        <f t="shared" si="4"/>
        <v>0</v>
      </c>
    </row>
    <row r="19" spans="1:16" ht="26.25" customHeight="1" x14ac:dyDescent="0.25">
      <c r="A19" s="60">
        <v>6</v>
      </c>
      <c r="B19" s="4"/>
      <c r="C19" s="4"/>
      <c r="D19" s="76"/>
      <c r="E19" s="4"/>
      <c r="F19" s="4"/>
      <c r="G19" s="17">
        <f t="shared" si="5"/>
        <v>0</v>
      </c>
      <c r="H19" s="4"/>
      <c r="I19" s="147">
        <v>0.3</v>
      </c>
      <c r="J19" s="4"/>
      <c r="K19" s="17">
        <f t="shared" si="0"/>
        <v>0</v>
      </c>
      <c r="L19" s="4"/>
      <c r="M19" s="64">
        <f t="shared" si="1"/>
        <v>0</v>
      </c>
      <c r="N19" s="48">
        <f t="shared" si="2"/>
        <v>0</v>
      </c>
      <c r="O19" s="74">
        <f t="shared" si="3"/>
        <v>0</v>
      </c>
      <c r="P19" s="74">
        <f t="shared" si="4"/>
        <v>0</v>
      </c>
    </row>
    <row r="20" spans="1:16" ht="26.25" customHeight="1" x14ac:dyDescent="0.25">
      <c r="A20" s="60">
        <v>7</v>
      </c>
      <c r="B20" s="4"/>
      <c r="C20" s="4"/>
      <c r="D20" s="76"/>
      <c r="E20" s="4"/>
      <c r="F20" s="4"/>
      <c r="G20" s="17">
        <f t="shared" si="5"/>
        <v>0</v>
      </c>
      <c r="H20" s="4"/>
      <c r="I20" s="147">
        <v>0.3</v>
      </c>
      <c r="J20" s="4"/>
      <c r="K20" s="17">
        <f t="shared" si="0"/>
        <v>0</v>
      </c>
      <c r="L20" s="4"/>
      <c r="M20" s="64">
        <f t="shared" si="1"/>
        <v>0</v>
      </c>
      <c r="N20" s="48">
        <f t="shared" si="2"/>
        <v>0</v>
      </c>
      <c r="O20" s="74">
        <f t="shared" si="3"/>
        <v>0</v>
      </c>
      <c r="P20" s="74">
        <f t="shared" si="4"/>
        <v>0</v>
      </c>
    </row>
    <row r="21" spans="1:16" ht="26.25" customHeight="1" x14ac:dyDescent="0.25">
      <c r="A21" s="60">
        <v>8</v>
      </c>
      <c r="B21" s="4"/>
      <c r="C21" s="4"/>
      <c r="D21" s="76"/>
      <c r="E21" s="4"/>
      <c r="F21" s="4"/>
      <c r="G21" s="17">
        <f t="shared" si="5"/>
        <v>0</v>
      </c>
      <c r="H21" s="4"/>
      <c r="I21" s="147">
        <v>0.3</v>
      </c>
      <c r="J21" s="4"/>
      <c r="K21" s="17">
        <f t="shared" si="0"/>
        <v>0</v>
      </c>
      <c r="L21" s="4"/>
      <c r="M21" s="64">
        <f t="shared" si="1"/>
        <v>0</v>
      </c>
      <c r="N21" s="48">
        <f t="shared" si="2"/>
        <v>0</v>
      </c>
      <c r="O21" s="74">
        <f t="shared" si="3"/>
        <v>0</v>
      </c>
      <c r="P21" s="74">
        <f t="shared" si="4"/>
        <v>0</v>
      </c>
    </row>
    <row r="22" spans="1:16" ht="26.25" customHeight="1" x14ac:dyDescent="0.25">
      <c r="A22" s="60">
        <v>9</v>
      </c>
      <c r="B22" s="4"/>
      <c r="C22" s="4"/>
      <c r="D22" s="76"/>
      <c r="E22" s="4"/>
      <c r="F22" s="4"/>
      <c r="G22" s="17">
        <f t="shared" si="5"/>
        <v>0</v>
      </c>
      <c r="H22" s="4"/>
      <c r="I22" s="147">
        <v>0.3</v>
      </c>
      <c r="J22" s="4"/>
      <c r="K22" s="17">
        <f t="shared" si="0"/>
        <v>0</v>
      </c>
      <c r="L22" s="4"/>
      <c r="M22" s="64">
        <f t="shared" si="1"/>
        <v>0</v>
      </c>
      <c r="N22" s="48">
        <f t="shared" si="2"/>
        <v>0</v>
      </c>
      <c r="O22" s="74">
        <f t="shared" si="3"/>
        <v>0</v>
      </c>
      <c r="P22" s="74">
        <f t="shared" si="4"/>
        <v>0</v>
      </c>
    </row>
    <row r="23" spans="1:16" ht="26.25" customHeight="1" x14ac:dyDescent="0.25">
      <c r="A23" s="60">
        <v>10</v>
      </c>
      <c r="B23" s="4"/>
      <c r="C23" s="4"/>
      <c r="D23" s="76"/>
      <c r="E23" s="4"/>
      <c r="F23" s="4"/>
      <c r="G23" s="17">
        <f t="shared" si="5"/>
        <v>0</v>
      </c>
      <c r="H23" s="4"/>
      <c r="I23" s="147">
        <v>0.3</v>
      </c>
      <c r="J23" s="4"/>
      <c r="K23" s="17">
        <f t="shared" si="0"/>
        <v>0</v>
      </c>
      <c r="L23" s="4"/>
      <c r="M23" s="64">
        <f t="shared" si="1"/>
        <v>0</v>
      </c>
      <c r="N23" s="48">
        <f t="shared" si="2"/>
        <v>0</v>
      </c>
      <c r="O23" s="74">
        <f t="shared" si="3"/>
        <v>0</v>
      </c>
      <c r="P23" s="74">
        <f t="shared" si="4"/>
        <v>0</v>
      </c>
    </row>
    <row r="24" spans="1:16" ht="26.25" customHeight="1" x14ac:dyDescent="0.25">
      <c r="A24" s="60">
        <v>11</v>
      </c>
      <c r="B24" s="4"/>
      <c r="C24" s="4"/>
      <c r="D24" s="76"/>
      <c r="E24" s="4"/>
      <c r="F24" s="4"/>
      <c r="G24" s="17">
        <f t="shared" si="5"/>
        <v>0</v>
      </c>
      <c r="H24" s="4"/>
      <c r="I24" s="147">
        <v>0.3</v>
      </c>
      <c r="J24" s="4"/>
      <c r="K24" s="17">
        <f t="shared" si="0"/>
        <v>0</v>
      </c>
      <c r="L24" s="4"/>
      <c r="M24" s="64">
        <f t="shared" si="1"/>
        <v>0</v>
      </c>
      <c r="N24" s="48">
        <f t="shared" si="2"/>
        <v>0</v>
      </c>
      <c r="O24" s="74">
        <f t="shared" si="3"/>
        <v>0</v>
      </c>
      <c r="P24" s="74">
        <f t="shared" si="4"/>
        <v>0</v>
      </c>
    </row>
    <row r="25" spans="1:16" ht="26.25" customHeight="1" x14ac:dyDescent="0.25">
      <c r="A25" s="60">
        <v>12</v>
      </c>
      <c r="B25" s="4"/>
      <c r="C25" s="4"/>
      <c r="D25" s="76"/>
      <c r="E25" s="4"/>
      <c r="F25" s="4"/>
      <c r="G25" s="17">
        <f t="shared" si="5"/>
        <v>0</v>
      </c>
      <c r="H25" s="4"/>
      <c r="I25" s="147">
        <v>0.3</v>
      </c>
      <c r="J25" s="4"/>
      <c r="K25" s="17">
        <f t="shared" si="0"/>
        <v>0</v>
      </c>
      <c r="L25" s="4"/>
      <c r="M25" s="64">
        <f t="shared" si="1"/>
        <v>0</v>
      </c>
      <c r="N25" s="48">
        <f t="shared" si="2"/>
        <v>0</v>
      </c>
      <c r="O25" s="74">
        <f t="shared" si="3"/>
        <v>0</v>
      </c>
      <c r="P25" s="74">
        <f t="shared" si="4"/>
        <v>0</v>
      </c>
    </row>
    <row r="26" spans="1:16" ht="26.25" customHeight="1" x14ac:dyDescent="0.25">
      <c r="A26" s="60">
        <v>13</v>
      </c>
      <c r="B26" s="4"/>
      <c r="C26" s="4"/>
      <c r="D26" s="76"/>
      <c r="E26" s="4"/>
      <c r="F26" s="4"/>
      <c r="G26" s="17">
        <f t="shared" si="5"/>
        <v>0</v>
      </c>
      <c r="H26" s="4"/>
      <c r="I26" s="147">
        <v>0.3</v>
      </c>
      <c r="J26" s="4"/>
      <c r="K26" s="17">
        <f t="shared" si="0"/>
        <v>0</v>
      </c>
      <c r="L26" s="4"/>
      <c r="M26" s="64">
        <f t="shared" si="1"/>
        <v>0</v>
      </c>
      <c r="N26" s="48">
        <f t="shared" si="2"/>
        <v>0</v>
      </c>
      <c r="O26" s="74">
        <f t="shared" si="3"/>
        <v>0</v>
      </c>
      <c r="P26" s="74">
        <f t="shared" si="4"/>
        <v>0</v>
      </c>
    </row>
    <row r="27" spans="1:16" ht="26.25" customHeight="1" x14ac:dyDescent="0.25">
      <c r="A27" s="60">
        <v>14</v>
      </c>
      <c r="B27" s="4"/>
      <c r="C27" s="4"/>
      <c r="D27" s="76"/>
      <c r="E27" s="4"/>
      <c r="F27" s="4"/>
      <c r="G27" s="17">
        <f t="shared" si="5"/>
        <v>0</v>
      </c>
      <c r="H27" s="4"/>
      <c r="I27" s="147">
        <v>0.3</v>
      </c>
      <c r="J27" s="4"/>
      <c r="K27" s="17">
        <f t="shared" si="0"/>
        <v>0</v>
      </c>
      <c r="L27" s="4"/>
      <c r="M27" s="64">
        <f t="shared" si="1"/>
        <v>0</v>
      </c>
      <c r="N27" s="48">
        <f t="shared" si="2"/>
        <v>0</v>
      </c>
      <c r="O27" s="74">
        <f t="shared" si="3"/>
        <v>0</v>
      </c>
      <c r="P27" s="74">
        <f t="shared" si="4"/>
        <v>0</v>
      </c>
    </row>
    <row r="28" spans="1:16" ht="26.25" customHeight="1" x14ac:dyDescent="0.25">
      <c r="A28" s="60">
        <v>15</v>
      </c>
      <c r="B28" s="4"/>
      <c r="C28" s="4"/>
      <c r="D28" s="76"/>
      <c r="E28" s="4"/>
      <c r="F28" s="4"/>
      <c r="G28" s="17">
        <f t="shared" si="5"/>
        <v>0</v>
      </c>
      <c r="H28" s="4"/>
      <c r="I28" s="147">
        <v>0.3</v>
      </c>
      <c r="J28" s="4"/>
      <c r="K28" s="17">
        <f t="shared" si="0"/>
        <v>0</v>
      </c>
      <c r="L28" s="4"/>
      <c r="M28" s="64">
        <f t="shared" si="1"/>
        <v>0</v>
      </c>
      <c r="N28" s="48">
        <f t="shared" si="2"/>
        <v>0</v>
      </c>
      <c r="O28" s="74">
        <f t="shared" si="3"/>
        <v>0</v>
      </c>
      <c r="P28" s="74">
        <f t="shared" si="4"/>
        <v>0</v>
      </c>
    </row>
    <row r="29" spans="1:16" ht="26.25" customHeight="1" x14ac:dyDescent="0.25">
      <c r="A29" s="60">
        <v>16</v>
      </c>
      <c r="B29" s="4"/>
      <c r="C29" s="4"/>
      <c r="D29" s="76"/>
      <c r="E29" s="4"/>
      <c r="F29" s="4"/>
      <c r="G29" s="17">
        <f t="shared" si="5"/>
        <v>0</v>
      </c>
      <c r="H29" s="4"/>
      <c r="I29" s="147">
        <v>0.3</v>
      </c>
      <c r="J29" s="4"/>
      <c r="K29" s="17">
        <f t="shared" si="0"/>
        <v>0</v>
      </c>
      <c r="L29" s="4"/>
      <c r="M29" s="64">
        <f t="shared" si="1"/>
        <v>0</v>
      </c>
      <c r="N29" s="48">
        <f t="shared" si="2"/>
        <v>0</v>
      </c>
      <c r="O29" s="74">
        <f t="shared" si="3"/>
        <v>0</v>
      </c>
      <c r="P29" s="74">
        <f t="shared" si="4"/>
        <v>0</v>
      </c>
    </row>
    <row r="30" spans="1:16" ht="26.25" customHeight="1" x14ac:dyDescent="0.25">
      <c r="A30" s="60">
        <v>17</v>
      </c>
      <c r="B30" s="4"/>
      <c r="C30" s="4"/>
      <c r="D30" s="76"/>
      <c r="E30" s="4"/>
      <c r="F30" s="4"/>
      <c r="G30" s="17">
        <f t="shared" si="5"/>
        <v>0</v>
      </c>
      <c r="H30" s="4"/>
      <c r="I30" s="147">
        <v>0.3</v>
      </c>
      <c r="J30" s="4"/>
      <c r="K30" s="17">
        <f t="shared" si="0"/>
        <v>0</v>
      </c>
      <c r="L30" s="4"/>
      <c r="M30" s="64">
        <f t="shared" si="1"/>
        <v>0</v>
      </c>
      <c r="N30" s="48">
        <f t="shared" si="2"/>
        <v>0</v>
      </c>
      <c r="O30" s="74">
        <f t="shared" si="3"/>
        <v>0</v>
      </c>
      <c r="P30" s="74">
        <f t="shared" si="4"/>
        <v>0</v>
      </c>
    </row>
    <row r="31" spans="1:16" ht="26.25" customHeight="1" x14ac:dyDescent="0.25">
      <c r="A31" s="60">
        <v>18</v>
      </c>
      <c r="B31" s="4"/>
      <c r="C31" s="4"/>
      <c r="D31" s="76"/>
      <c r="E31" s="4"/>
      <c r="F31" s="4"/>
      <c r="G31" s="17">
        <f t="shared" si="5"/>
        <v>0</v>
      </c>
      <c r="H31" s="4"/>
      <c r="I31" s="147">
        <v>0.3</v>
      </c>
      <c r="J31" s="4"/>
      <c r="K31" s="17">
        <f t="shared" si="0"/>
        <v>0</v>
      </c>
      <c r="L31" s="4"/>
      <c r="M31" s="64">
        <f t="shared" si="1"/>
        <v>0</v>
      </c>
      <c r="N31" s="48">
        <f t="shared" si="2"/>
        <v>0</v>
      </c>
      <c r="O31" s="74">
        <f t="shared" si="3"/>
        <v>0</v>
      </c>
      <c r="P31" s="74">
        <f t="shared" si="4"/>
        <v>0</v>
      </c>
    </row>
    <row r="32" spans="1:16" ht="26.25" customHeight="1" x14ac:dyDescent="0.25">
      <c r="A32" s="60">
        <v>19</v>
      </c>
      <c r="B32" s="4"/>
      <c r="C32" s="4"/>
      <c r="D32" s="76"/>
      <c r="E32" s="4"/>
      <c r="F32" s="4"/>
      <c r="G32" s="17">
        <f t="shared" si="5"/>
        <v>0</v>
      </c>
      <c r="H32" s="4"/>
      <c r="I32" s="147">
        <v>0.3</v>
      </c>
      <c r="J32" s="4"/>
      <c r="K32" s="17">
        <f t="shared" si="0"/>
        <v>0</v>
      </c>
      <c r="L32" s="4"/>
      <c r="M32" s="64">
        <f t="shared" si="1"/>
        <v>0</v>
      </c>
      <c r="N32" s="48">
        <f t="shared" si="2"/>
        <v>0</v>
      </c>
      <c r="O32" s="74">
        <f t="shared" si="3"/>
        <v>0</v>
      </c>
      <c r="P32" s="74">
        <f t="shared" si="4"/>
        <v>0</v>
      </c>
    </row>
    <row r="33" spans="1:16" ht="26.25" customHeight="1" x14ac:dyDescent="0.25">
      <c r="A33" s="60">
        <v>20</v>
      </c>
      <c r="B33" s="4"/>
      <c r="C33" s="4"/>
      <c r="D33" s="76"/>
      <c r="E33" s="4"/>
      <c r="F33" s="4"/>
      <c r="G33" s="17">
        <f t="shared" si="5"/>
        <v>0</v>
      </c>
      <c r="H33" s="4"/>
      <c r="I33" s="147">
        <v>0.3</v>
      </c>
      <c r="J33" s="4"/>
      <c r="K33" s="17">
        <f t="shared" ref="K33:K38" si="6">H33-J33</f>
        <v>0</v>
      </c>
      <c r="L33" s="4"/>
      <c r="M33" s="64">
        <f t="shared" ref="M33:M38" si="7">I33*J33*G33</f>
        <v>0</v>
      </c>
      <c r="N33" s="48">
        <f t="shared" ref="N33:N38" si="8">((M33*10)/100)+M33</f>
        <v>0</v>
      </c>
      <c r="O33" s="74">
        <f t="shared" ref="O33:O38" si="9">G33*J33</f>
        <v>0</v>
      </c>
      <c r="P33" s="74">
        <f t="shared" ref="P33:P38" si="10">G33*K33</f>
        <v>0</v>
      </c>
    </row>
    <row r="34" spans="1:16" ht="26.25" customHeight="1" x14ac:dyDescent="0.25">
      <c r="A34" s="60">
        <v>21</v>
      </c>
      <c r="B34" s="4"/>
      <c r="C34" s="4"/>
      <c r="D34" s="76"/>
      <c r="E34" s="4"/>
      <c r="F34" s="4"/>
      <c r="G34" s="17">
        <f t="shared" si="5"/>
        <v>0</v>
      </c>
      <c r="H34" s="4"/>
      <c r="I34" s="147">
        <v>0.3</v>
      </c>
      <c r="J34" s="4"/>
      <c r="K34" s="17">
        <f t="shared" si="6"/>
        <v>0</v>
      </c>
      <c r="L34" s="4"/>
      <c r="M34" s="64">
        <f t="shared" si="7"/>
        <v>0</v>
      </c>
      <c r="N34" s="48">
        <f t="shared" si="8"/>
        <v>0</v>
      </c>
      <c r="O34" s="74">
        <f t="shared" si="9"/>
        <v>0</v>
      </c>
      <c r="P34" s="74">
        <f t="shared" si="10"/>
        <v>0</v>
      </c>
    </row>
    <row r="35" spans="1:16" ht="26.25" customHeight="1" x14ac:dyDescent="0.25">
      <c r="A35" s="60">
        <v>22</v>
      </c>
      <c r="B35" s="4"/>
      <c r="C35" s="4"/>
      <c r="D35" s="76"/>
      <c r="E35" s="4"/>
      <c r="F35" s="4"/>
      <c r="G35" s="17">
        <f t="shared" si="5"/>
        <v>0</v>
      </c>
      <c r="H35" s="4"/>
      <c r="I35" s="147">
        <v>0.3</v>
      </c>
      <c r="J35" s="4"/>
      <c r="K35" s="17">
        <f t="shared" si="6"/>
        <v>0</v>
      </c>
      <c r="L35" s="4"/>
      <c r="M35" s="64">
        <f t="shared" si="7"/>
        <v>0</v>
      </c>
      <c r="N35" s="48">
        <f t="shared" si="8"/>
        <v>0</v>
      </c>
      <c r="O35" s="74">
        <f t="shared" si="9"/>
        <v>0</v>
      </c>
      <c r="P35" s="74">
        <f t="shared" si="10"/>
        <v>0</v>
      </c>
    </row>
    <row r="36" spans="1:16" ht="26.25" customHeight="1" x14ac:dyDescent="0.25">
      <c r="A36" s="60">
        <v>23</v>
      </c>
      <c r="B36" s="4"/>
      <c r="C36" s="4"/>
      <c r="D36" s="76"/>
      <c r="E36" s="4"/>
      <c r="F36" s="4"/>
      <c r="G36" s="17">
        <f t="shared" si="5"/>
        <v>0</v>
      </c>
      <c r="H36" s="4"/>
      <c r="I36" s="147">
        <v>0.3</v>
      </c>
      <c r="J36" s="4"/>
      <c r="K36" s="17">
        <f t="shared" si="6"/>
        <v>0</v>
      </c>
      <c r="L36" s="4"/>
      <c r="M36" s="64">
        <f t="shared" si="7"/>
        <v>0</v>
      </c>
      <c r="N36" s="48">
        <f t="shared" si="8"/>
        <v>0</v>
      </c>
      <c r="O36" s="74">
        <f t="shared" si="9"/>
        <v>0</v>
      </c>
      <c r="P36" s="74">
        <f t="shared" si="10"/>
        <v>0</v>
      </c>
    </row>
    <row r="37" spans="1:16" ht="26.25" customHeight="1" x14ac:dyDescent="0.25">
      <c r="A37" s="60">
        <v>24</v>
      </c>
      <c r="B37" s="4"/>
      <c r="C37" s="4"/>
      <c r="D37" s="76"/>
      <c r="E37" s="4"/>
      <c r="F37" s="4"/>
      <c r="G37" s="17">
        <f t="shared" si="5"/>
        <v>0</v>
      </c>
      <c r="H37" s="4"/>
      <c r="I37" s="147">
        <v>0.3</v>
      </c>
      <c r="J37" s="4"/>
      <c r="K37" s="17">
        <f t="shared" si="6"/>
        <v>0</v>
      </c>
      <c r="L37" s="4"/>
      <c r="M37" s="64">
        <f t="shared" si="7"/>
        <v>0</v>
      </c>
      <c r="N37" s="48">
        <f t="shared" si="8"/>
        <v>0</v>
      </c>
      <c r="O37" s="74">
        <f t="shared" si="9"/>
        <v>0</v>
      </c>
      <c r="P37" s="74">
        <f t="shared" si="10"/>
        <v>0</v>
      </c>
    </row>
    <row r="38" spans="1:16" ht="26.25" customHeight="1" x14ac:dyDescent="0.25">
      <c r="A38" s="60">
        <v>25</v>
      </c>
      <c r="B38" s="4"/>
      <c r="C38" s="4"/>
      <c r="D38" s="76"/>
      <c r="E38" s="4"/>
      <c r="F38" s="4"/>
      <c r="G38" s="17">
        <f t="shared" si="5"/>
        <v>0</v>
      </c>
      <c r="H38" s="4"/>
      <c r="I38" s="147">
        <v>0.3</v>
      </c>
      <c r="J38" s="4"/>
      <c r="K38" s="17">
        <f t="shared" si="6"/>
        <v>0</v>
      </c>
      <c r="L38" s="4"/>
      <c r="M38" s="64">
        <f t="shared" si="7"/>
        <v>0</v>
      </c>
      <c r="N38" s="48">
        <f t="shared" si="8"/>
        <v>0</v>
      </c>
      <c r="O38" s="74">
        <f t="shared" si="9"/>
        <v>0</v>
      </c>
      <c r="P38" s="74">
        <f t="shared" si="10"/>
        <v>0</v>
      </c>
    </row>
    <row r="39" spans="1:16" ht="26.25" customHeight="1" x14ac:dyDescent="0.25">
      <c r="A39" s="291" t="s">
        <v>159</v>
      </c>
      <c r="B39" s="291"/>
      <c r="C39" s="291"/>
      <c r="D39" s="291"/>
      <c r="E39" s="292"/>
      <c r="F39" s="8"/>
      <c r="G39" s="18">
        <f>SUM(G14:G38)</f>
        <v>0</v>
      </c>
      <c r="H39" s="18">
        <f>SUM(H14:H38)</f>
        <v>0</v>
      </c>
      <c r="I39" s="8"/>
      <c r="J39" s="18">
        <f>SUM(J14:J38)</f>
        <v>0</v>
      </c>
      <c r="K39" s="18">
        <f>SUM(K14:K38)</f>
        <v>0</v>
      </c>
      <c r="L39" s="8"/>
      <c r="M39" s="8"/>
      <c r="N39" s="47">
        <f>SUMIF((B14:B38),"",(N14:N38))</f>
        <v>0</v>
      </c>
      <c r="O39" s="74">
        <f>SUMIF((B14:B38),"",(O14:O38))</f>
        <v>0</v>
      </c>
      <c r="P39" s="74">
        <f>SUMIF((B14:B38),"",(P14:P38))</f>
        <v>0</v>
      </c>
    </row>
    <row r="40" spans="1:16" x14ac:dyDescent="0.25">
      <c r="O40" s="184">
        <f>SUM(O14:O38)</f>
        <v>0</v>
      </c>
      <c r="P40" s="184">
        <f>SUM(P14:P38)</f>
        <v>0</v>
      </c>
    </row>
    <row r="41" spans="1:16" ht="33" customHeight="1" x14ac:dyDescent="0.25">
      <c r="I41" s="23" t="s">
        <v>26</v>
      </c>
      <c r="L41" s="245" t="s">
        <v>27</v>
      </c>
      <c r="M41" s="246"/>
      <c r="N41" s="104"/>
    </row>
    <row r="42" spans="1:16" ht="20.25" customHeight="1" x14ac:dyDescent="0.25">
      <c r="L42" s="293" t="s">
        <v>103</v>
      </c>
      <c r="M42" s="293"/>
      <c r="N42" s="293"/>
    </row>
    <row r="44" spans="1:16" ht="26.25" customHeight="1" x14ac:dyDescent="0.25">
      <c r="A44" s="2" t="s">
        <v>15</v>
      </c>
      <c r="B44" s="2"/>
      <c r="C44" s="2"/>
      <c r="D44" s="2"/>
      <c r="E44" s="294" t="s">
        <v>119</v>
      </c>
      <c r="F44" s="82"/>
      <c r="G44" s="83" t="s">
        <v>18</v>
      </c>
      <c r="H44" s="243">
        <f>H1</f>
        <v>0</v>
      </c>
      <c r="I44" s="243"/>
      <c r="J44" s="243"/>
      <c r="K44" s="243"/>
      <c r="L44" s="243"/>
      <c r="M44" s="295" t="s">
        <v>143</v>
      </c>
      <c r="N44" s="296"/>
      <c r="O44" s="296"/>
      <c r="P44" s="297"/>
    </row>
    <row r="45" spans="1:16" ht="40.5" customHeight="1" x14ac:dyDescent="0.25">
      <c r="A45" s="262" t="s">
        <v>148</v>
      </c>
      <c r="B45" s="262"/>
      <c r="C45" s="2"/>
      <c r="D45" s="2"/>
      <c r="E45" s="294"/>
      <c r="F45" s="95"/>
      <c r="G45" s="96" t="s">
        <v>20</v>
      </c>
      <c r="H45" s="243">
        <f>H2</f>
        <v>0</v>
      </c>
      <c r="I45" s="243"/>
      <c r="J45" s="243"/>
      <c r="K45" s="243"/>
      <c r="L45" s="243"/>
      <c r="M45" s="298" t="s">
        <v>149</v>
      </c>
      <c r="N45" s="299"/>
      <c r="O45" s="300">
        <f>O2</f>
        <v>0</v>
      </c>
      <c r="P45" s="301"/>
    </row>
    <row r="46" spans="1:16" ht="33" customHeight="1" x14ac:dyDescent="0.25">
      <c r="A46" s="2"/>
      <c r="B46" s="2"/>
      <c r="C46" s="2"/>
      <c r="D46" s="2"/>
      <c r="E46" s="294"/>
      <c r="F46" s="82"/>
      <c r="G46" s="83" t="s">
        <v>134</v>
      </c>
      <c r="H46" s="258">
        <f>H3</f>
        <v>0</v>
      </c>
      <c r="I46" s="259"/>
      <c r="J46" s="260"/>
      <c r="K46" s="97" t="s">
        <v>133</v>
      </c>
      <c r="L46" s="98">
        <f>L3</f>
        <v>0</v>
      </c>
      <c r="M46" s="242" t="s">
        <v>120</v>
      </c>
      <c r="N46" s="242"/>
      <c r="O46" s="242"/>
      <c r="P46" s="242"/>
    </row>
    <row r="47" spans="1:16" ht="19.5" customHeight="1" x14ac:dyDescent="0.25">
      <c r="E47" s="294"/>
      <c r="F47" s="82"/>
      <c r="G47" s="83" t="s">
        <v>19</v>
      </c>
      <c r="H47" s="243">
        <f>H4</f>
        <v>0</v>
      </c>
      <c r="I47" s="243"/>
      <c r="J47" s="243"/>
      <c r="K47" s="243"/>
      <c r="L47" s="243"/>
      <c r="M47" s="82"/>
      <c r="N47" s="83"/>
      <c r="O47" s="243"/>
      <c r="P47" s="243"/>
    </row>
    <row r="48" spans="1:16" ht="18.75" x14ac:dyDescent="0.25">
      <c r="A48" s="77" t="s">
        <v>264</v>
      </c>
      <c r="B48" s="77"/>
      <c r="C48" s="77"/>
      <c r="D48" s="77"/>
      <c r="E48" s="77"/>
      <c r="F48" s="77"/>
      <c r="G48" s="77"/>
      <c r="H48" s="77"/>
      <c r="I48" s="77"/>
      <c r="J48" s="77"/>
      <c r="K48" s="77"/>
      <c r="L48" s="77"/>
      <c r="M48" s="77"/>
      <c r="N48" s="77"/>
    </row>
    <row r="49" spans="1:16" ht="18.75" x14ac:dyDescent="0.25">
      <c r="A49" s="77" t="s">
        <v>265</v>
      </c>
      <c r="B49" s="77"/>
      <c r="C49" s="77"/>
      <c r="D49" s="77"/>
      <c r="E49" s="77"/>
      <c r="F49" s="77"/>
      <c r="G49" s="77"/>
      <c r="H49" s="77"/>
      <c r="I49" s="77"/>
      <c r="J49" s="77"/>
      <c r="K49" s="77"/>
      <c r="L49" s="77"/>
      <c r="M49" s="77"/>
      <c r="N49" s="77"/>
    </row>
    <row r="50" spans="1:16" ht="15.75" x14ac:dyDescent="0.25">
      <c r="A50" s="106" t="s">
        <v>121</v>
      </c>
      <c r="B50" s="106"/>
      <c r="C50" s="106"/>
      <c r="D50" s="106"/>
      <c r="E50" s="106"/>
      <c r="F50" s="106"/>
      <c r="G50" s="106"/>
      <c r="H50" s="106"/>
      <c r="I50" s="106"/>
      <c r="J50" s="81"/>
      <c r="K50" s="81"/>
      <c r="L50" s="81"/>
      <c r="M50" s="81"/>
      <c r="N50" s="81"/>
    </row>
    <row r="51" spans="1:16" ht="18.75" x14ac:dyDescent="0.25">
      <c r="A51" s="84" t="s">
        <v>4</v>
      </c>
      <c r="B51" s="108" t="s">
        <v>5</v>
      </c>
      <c r="C51" s="110" t="s">
        <v>6</v>
      </c>
      <c r="D51" s="9" t="s">
        <v>7</v>
      </c>
      <c r="E51" s="9" t="s">
        <v>8</v>
      </c>
      <c r="F51" s="9" t="s">
        <v>9</v>
      </c>
      <c r="G51" s="84" t="s">
        <v>10</v>
      </c>
      <c r="H51" s="9" t="s">
        <v>11</v>
      </c>
      <c r="I51" s="25" t="s">
        <v>12</v>
      </c>
      <c r="J51" s="9" t="s">
        <v>13</v>
      </c>
      <c r="K51" s="9" t="s">
        <v>14</v>
      </c>
      <c r="L51" s="9" t="s">
        <v>24</v>
      </c>
      <c r="M51" s="88" t="s">
        <v>25</v>
      </c>
      <c r="N51" s="88" t="s">
        <v>110</v>
      </c>
      <c r="O51" s="51" t="s">
        <v>111</v>
      </c>
      <c r="P51" s="51" t="s">
        <v>112</v>
      </c>
    </row>
    <row r="52" spans="1:16" ht="111" customHeight="1" x14ac:dyDescent="0.25">
      <c r="A52" s="86" t="s">
        <v>0</v>
      </c>
      <c r="B52" s="109" t="s">
        <v>142</v>
      </c>
      <c r="C52" s="111" t="s">
        <v>139</v>
      </c>
      <c r="D52" s="44" t="s">
        <v>263</v>
      </c>
      <c r="E52" s="15" t="s">
        <v>1</v>
      </c>
      <c r="F52" s="15" t="s">
        <v>2</v>
      </c>
      <c r="G52" s="86" t="s">
        <v>144</v>
      </c>
      <c r="H52" s="15" t="s">
        <v>3</v>
      </c>
      <c r="I52" s="148" t="s">
        <v>277</v>
      </c>
      <c r="J52" s="15" t="s">
        <v>138</v>
      </c>
      <c r="K52" s="15" t="s">
        <v>136</v>
      </c>
      <c r="L52" s="15" t="s">
        <v>140</v>
      </c>
      <c r="M52" s="89" t="s">
        <v>145</v>
      </c>
      <c r="N52" s="107" t="s">
        <v>141</v>
      </c>
      <c r="O52" s="90" t="s">
        <v>146</v>
      </c>
      <c r="P52" s="90" t="s">
        <v>147</v>
      </c>
    </row>
    <row r="53" spans="1:16" ht="26.25" customHeight="1" x14ac:dyDescent="0.25">
      <c r="A53" s="60">
        <v>26</v>
      </c>
      <c r="B53" s="4"/>
      <c r="C53" s="4"/>
      <c r="D53" s="76"/>
      <c r="E53" s="5"/>
      <c r="F53" s="5"/>
      <c r="G53" s="17">
        <f t="shared" ref="G53:G82" si="11">F53-E53</f>
        <v>0</v>
      </c>
      <c r="H53" s="4"/>
      <c r="I53" s="147">
        <v>0.3</v>
      </c>
      <c r="J53" s="4"/>
      <c r="K53" s="17">
        <f t="shared" ref="K53:K71" si="12">H53-J53</f>
        <v>0</v>
      </c>
      <c r="L53" s="4"/>
      <c r="M53" s="64">
        <f t="shared" ref="M53:M71" si="13">I53*J53*G53</f>
        <v>0</v>
      </c>
      <c r="N53" s="48">
        <f t="shared" ref="N53:N71" si="14">((M53*10)/100)+M53</f>
        <v>0</v>
      </c>
      <c r="O53" s="74">
        <f t="shared" ref="O53:O71" si="15">G53*J53</f>
        <v>0</v>
      </c>
      <c r="P53" s="74">
        <f t="shared" ref="P53:P71" si="16">G53*K53</f>
        <v>0</v>
      </c>
    </row>
    <row r="54" spans="1:16" ht="26.25" customHeight="1" x14ac:dyDescent="0.25">
      <c r="A54" s="60">
        <v>27</v>
      </c>
      <c r="B54" s="4"/>
      <c r="C54" s="4"/>
      <c r="D54" s="76"/>
      <c r="E54" s="5"/>
      <c r="F54" s="5"/>
      <c r="G54" s="17">
        <f t="shared" si="11"/>
        <v>0</v>
      </c>
      <c r="H54" s="4"/>
      <c r="I54" s="147">
        <v>0.3</v>
      </c>
      <c r="J54" s="4"/>
      <c r="K54" s="17">
        <f t="shared" si="12"/>
        <v>0</v>
      </c>
      <c r="L54" s="4"/>
      <c r="M54" s="64">
        <f t="shared" si="13"/>
        <v>0</v>
      </c>
      <c r="N54" s="48">
        <f t="shared" si="14"/>
        <v>0</v>
      </c>
      <c r="O54" s="74">
        <f t="shared" si="15"/>
        <v>0</v>
      </c>
      <c r="P54" s="74">
        <f t="shared" si="16"/>
        <v>0</v>
      </c>
    </row>
    <row r="55" spans="1:16" ht="26.25" customHeight="1" x14ac:dyDescent="0.25">
      <c r="A55" s="60">
        <v>28</v>
      </c>
      <c r="B55" s="4"/>
      <c r="C55" s="4"/>
      <c r="D55" s="76"/>
      <c r="E55" s="5"/>
      <c r="F55" s="5"/>
      <c r="G55" s="17">
        <f t="shared" si="11"/>
        <v>0</v>
      </c>
      <c r="H55" s="4"/>
      <c r="I55" s="147">
        <v>0.3</v>
      </c>
      <c r="J55" s="4"/>
      <c r="K55" s="17">
        <f t="shared" si="12"/>
        <v>0</v>
      </c>
      <c r="L55" s="4"/>
      <c r="M55" s="64">
        <f t="shared" si="13"/>
        <v>0</v>
      </c>
      <c r="N55" s="48">
        <f t="shared" si="14"/>
        <v>0</v>
      </c>
      <c r="O55" s="74">
        <f t="shared" si="15"/>
        <v>0</v>
      </c>
      <c r="P55" s="74">
        <f t="shared" si="16"/>
        <v>0</v>
      </c>
    </row>
    <row r="56" spans="1:16" ht="26.25" customHeight="1" x14ac:dyDescent="0.25">
      <c r="A56" s="60">
        <v>29</v>
      </c>
      <c r="B56" s="4"/>
      <c r="C56" s="4"/>
      <c r="D56" s="76"/>
      <c r="E56" s="5"/>
      <c r="F56" s="5"/>
      <c r="G56" s="17">
        <f t="shared" si="11"/>
        <v>0</v>
      </c>
      <c r="H56" s="4"/>
      <c r="I56" s="147">
        <v>0.3</v>
      </c>
      <c r="J56" s="4"/>
      <c r="K56" s="17">
        <f t="shared" si="12"/>
        <v>0</v>
      </c>
      <c r="L56" s="4"/>
      <c r="M56" s="64">
        <f t="shared" si="13"/>
        <v>0</v>
      </c>
      <c r="N56" s="48">
        <f t="shared" si="14"/>
        <v>0</v>
      </c>
      <c r="O56" s="74">
        <f t="shared" si="15"/>
        <v>0</v>
      </c>
      <c r="P56" s="74">
        <f t="shared" si="16"/>
        <v>0</v>
      </c>
    </row>
    <row r="57" spans="1:16" ht="26.25" customHeight="1" x14ac:dyDescent="0.25">
      <c r="A57" s="60">
        <v>30</v>
      </c>
      <c r="B57" s="4"/>
      <c r="C57" s="4"/>
      <c r="D57" s="76"/>
      <c r="E57" s="5"/>
      <c r="F57" s="5"/>
      <c r="G57" s="17">
        <f t="shared" si="11"/>
        <v>0</v>
      </c>
      <c r="H57" s="4"/>
      <c r="I57" s="147">
        <v>0.3</v>
      </c>
      <c r="J57" s="4"/>
      <c r="K57" s="17">
        <f t="shared" si="12"/>
        <v>0</v>
      </c>
      <c r="L57" s="4"/>
      <c r="M57" s="64">
        <f t="shared" si="13"/>
        <v>0</v>
      </c>
      <c r="N57" s="48">
        <f t="shared" si="14"/>
        <v>0</v>
      </c>
      <c r="O57" s="74">
        <f t="shared" si="15"/>
        <v>0</v>
      </c>
      <c r="P57" s="74">
        <f t="shared" si="16"/>
        <v>0</v>
      </c>
    </row>
    <row r="58" spans="1:16" ht="26.25" customHeight="1" x14ac:dyDescent="0.25">
      <c r="A58" s="60">
        <v>31</v>
      </c>
      <c r="B58" s="4"/>
      <c r="C58" s="4"/>
      <c r="D58" s="76"/>
      <c r="E58" s="4"/>
      <c r="F58" s="4"/>
      <c r="G58" s="17">
        <f t="shared" si="11"/>
        <v>0</v>
      </c>
      <c r="H58" s="4"/>
      <c r="I58" s="147">
        <v>0.3</v>
      </c>
      <c r="J58" s="4"/>
      <c r="K58" s="17">
        <f t="shared" si="12"/>
        <v>0</v>
      </c>
      <c r="L58" s="4"/>
      <c r="M58" s="64">
        <f t="shared" si="13"/>
        <v>0</v>
      </c>
      <c r="N58" s="48">
        <f t="shared" si="14"/>
        <v>0</v>
      </c>
      <c r="O58" s="74">
        <f t="shared" si="15"/>
        <v>0</v>
      </c>
      <c r="P58" s="74">
        <f t="shared" si="16"/>
        <v>0</v>
      </c>
    </row>
    <row r="59" spans="1:16" ht="26.25" customHeight="1" x14ac:dyDescent="0.25">
      <c r="A59" s="60">
        <v>32</v>
      </c>
      <c r="B59" s="4"/>
      <c r="C59" s="4"/>
      <c r="D59" s="76"/>
      <c r="E59" s="4"/>
      <c r="F59" s="4"/>
      <c r="G59" s="17">
        <f t="shared" si="11"/>
        <v>0</v>
      </c>
      <c r="H59" s="4"/>
      <c r="I59" s="147">
        <v>0.3</v>
      </c>
      <c r="J59" s="4"/>
      <c r="K59" s="17">
        <f t="shared" si="12"/>
        <v>0</v>
      </c>
      <c r="L59" s="4"/>
      <c r="M59" s="64">
        <f t="shared" si="13"/>
        <v>0</v>
      </c>
      <c r="N59" s="48">
        <f t="shared" si="14"/>
        <v>0</v>
      </c>
      <c r="O59" s="74">
        <f t="shared" si="15"/>
        <v>0</v>
      </c>
      <c r="P59" s="74">
        <f t="shared" si="16"/>
        <v>0</v>
      </c>
    </row>
    <row r="60" spans="1:16" ht="26.25" customHeight="1" x14ac:dyDescent="0.25">
      <c r="A60" s="60">
        <v>33</v>
      </c>
      <c r="B60" s="4"/>
      <c r="C60" s="4"/>
      <c r="D60" s="76"/>
      <c r="E60" s="4"/>
      <c r="F60" s="4"/>
      <c r="G60" s="17">
        <f t="shared" si="11"/>
        <v>0</v>
      </c>
      <c r="H60" s="4"/>
      <c r="I60" s="147">
        <v>0.3</v>
      </c>
      <c r="J60" s="4"/>
      <c r="K60" s="17">
        <f t="shared" si="12"/>
        <v>0</v>
      </c>
      <c r="L60" s="4"/>
      <c r="M60" s="64">
        <f t="shared" si="13"/>
        <v>0</v>
      </c>
      <c r="N60" s="48">
        <f t="shared" si="14"/>
        <v>0</v>
      </c>
      <c r="O60" s="74">
        <f t="shared" si="15"/>
        <v>0</v>
      </c>
      <c r="P60" s="74">
        <f t="shared" si="16"/>
        <v>0</v>
      </c>
    </row>
    <row r="61" spans="1:16" ht="26.25" customHeight="1" x14ac:dyDescent="0.25">
      <c r="A61" s="60">
        <v>34</v>
      </c>
      <c r="B61" s="4"/>
      <c r="C61" s="4"/>
      <c r="D61" s="76"/>
      <c r="E61" s="4"/>
      <c r="F61" s="4"/>
      <c r="G61" s="17">
        <f t="shared" si="11"/>
        <v>0</v>
      </c>
      <c r="H61" s="4"/>
      <c r="I61" s="147">
        <v>0.3</v>
      </c>
      <c r="J61" s="4"/>
      <c r="K61" s="17">
        <f t="shared" si="12"/>
        <v>0</v>
      </c>
      <c r="L61" s="4"/>
      <c r="M61" s="64">
        <f t="shared" si="13"/>
        <v>0</v>
      </c>
      <c r="N61" s="48">
        <f t="shared" si="14"/>
        <v>0</v>
      </c>
      <c r="O61" s="74">
        <f t="shared" si="15"/>
        <v>0</v>
      </c>
      <c r="P61" s="74">
        <f t="shared" si="16"/>
        <v>0</v>
      </c>
    </row>
    <row r="62" spans="1:16" ht="26.25" customHeight="1" x14ac:dyDescent="0.25">
      <c r="A62" s="60">
        <v>35</v>
      </c>
      <c r="B62" s="4"/>
      <c r="C62" s="4"/>
      <c r="D62" s="76"/>
      <c r="E62" s="4"/>
      <c r="F62" s="4"/>
      <c r="G62" s="17">
        <f t="shared" si="11"/>
        <v>0</v>
      </c>
      <c r="H62" s="4"/>
      <c r="I62" s="147">
        <v>0.3</v>
      </c>
      <c r="J62" s="4"/>
      <c r="K62" s="17">
        <f t="shared" si="12"/>
        <v>0</v>
      </c>
      <c r="L62" s="4"/>
      <c r="M62" s="64">
        <f t="shared" si="13"/>
        <v>0</v>
      </c>
      <c r="N62" s="48">
        <f t="shared" si="14"/>
        <v>0</v>
      </c>
      <c r="O62" s="74">
        <f t="shared" si="15"/>
        <v>0</v>
      </c>
      <c r="P62" s="74">
        <f t="shared" si="16"/>
        <v>0</v>
      </c>
    </row>
    <row r="63" spans="1:16" ht="26.25" customHeight="1" x14ac:dyDescent="0.25">
      <c r="A63" s="60">
        <v>36</v>
      </c>
      <c r="B63" s="4"/>
      <c r="C63" s="4"/>
      <c r="D63" s="76"/>
      <c r="E63" s="4"/>
      <c r="F63" s="4"/>
      <c r="G63" s="17">
        <f t="shared" si="11"/>
        <v>0</v>
      </c>
      <c r="H63" s="4"/>
      <c r="I63" s="147">
        <v>0.3</v>
      </c>
      <c r="J63" s="4"/>
      <c r="K63" s="17">
        <f t="shared" si="12"/>
        <v>0</v>
      </c>
      <c r="L63" s="4"/>
      <c r="M63" s="64">
        <f t="shared" si="13"/>
        <v>0</v>
      </c>
      <c r="N63" s="48">
        <f t="shared" si="14"/>
        <v>0</v>
      </c>
      <c r="O63" s="74">
        <f t="shared" si="15"/>
        <v>0</v>
      </c>
      <c r="P63" s="74">
        <f t="shared" si="16"/>
        <v>0</v>
      </c>
    </row>
    <row r="64" spans="1:16" ht="26.25" customHeight="1" x14ac:dyDescent="0.25">
      <c r="A64" s="60">
        <v>37</v>
      </c>
      <c r="B64" s="4"/>
      <c r="C64" s="4"/>
      <c r="D64" s="76"/>
      <c r="E64" s="4"/>
      <c r="F64" s="4"/>
      <c r="G64" s="17">
        <f t="shared" si="11"/>
        <v>0</v>
      </c>
      <c r="H64" s="4"/>
      <c r="I64" s="147">
        <v>0.3</v>
      </c>
      <c r="J64" s="4"/>
      <c r="K64" s="17">
        <f t="shared" si="12"/>
        <v>0</v>
      </c>
      <c r="L64" s="4"/>
      <c r="M64" s="64">
        <f t="shared" si="13"/>
        <v>0</v>
      </c>
      <c r="N64" s="48">
        <f t="shared" si="14"/>
        <v>0</v>
      </c>
      <c r="O64" s="74">
        <f t="shared" si="15"/>
        <v>0</v>
      </c>
      <c r="P64" s="74">
        <f t="shared" si="16"/>
        <v>0</v>
      </c>
    </row>
    <row r="65" spans="1:16" ht="26.25" customHeight="1" x14ac:dyDescent="0.25">
      <c r="A65" s="60">
        <v>38</v>
      </c>
      <c r="B65" s="4"/>
      <c r="C65" s="4"/>
      <c r="D65" s="76"/>
      <c r="E65" s="4"/>
      <c r="F65" s="4"/>
      <c r="G65" s="17">
        <f t="shared" si="11"/>
        <v>0</v>
      </c>
      <c r="H65" s="4"/>
      <c r="I65" s="147">
        <v>0.3</v>
      </c>
      <c r="J65" s="4"/>
      <c r="K65" s="17">
        <f t="shared" si="12"/>
        <v>0</v>
      </c>
      <c r="L65" s="4"/>
      <c r="M65" s="64">
        <f t="shared" si="13"/>
        <v>0</v>
      </c>
      <c r="N65" s="48">
        <f t="shared" si="14"/>
        <v>0</v>
      </c>
      <c r="O65" s="74">
        <f t="shared" si="15"/>
        <v>0</v>
      </c>
      <c r="P65" s="74">
        <f t="shared" si="16"/>
        <v>0</v>
      </c>
    </row>
    <row r="66" spans="1:16" ht="26.25" customHeight="1" x14ac:dyDescent="0.25">
      <c r="A66" s="60">
        <v>39</v>
      </c>
      <c r="B66" s="4"/>
      <c r="C66" s="4"/>
      <c r="D66" s="76"/>
      <c r="E66" s="4"/>
      <c r="F66" s="4"/>
      <c r="G66" s="17">
        <f t="shared" si="11"/>
        <v>0</v>
      </c>
      <c r="H66" s="4"/>
      <c r="I66" s="147">
        <v>0.3</v>
      </c>
      <c r="J66" s="4"/>
      <c r="K66" s="17">
        <f t="shared" si="12"/>
        <v>0</v>
      </c>
      <c r="L66" s="4"/>
      <c r="M66" s="64">
        <f t="shared" si="13"/>
        <v>0</v>
      </c>
      <c r="N66" s="48">
        <f t="shared" si="14"/>
        <v>0</v>
      </c>
      <c r="O66" s="74">
        <f t="shared" si="15"/>
        <v>0</v>
      </c>
      <c r="P66" s="74">
        <f t="shared" si="16"/>
        <v>0</v>
      </c>
    </row>
    <row r="67" spans="1:16" ht="26.25" customHeight="1" x14ac:dyDescent="0.25">
      <c r="A67" s="60">
        <v>40</v>
      </c>
      <c r="B67" s="4"/>
      <c r="C67" s="4"/>
      <c r="D67" s="76"/>
      <c r="E67" s="4"/>
      <c r="F67" s="4"/>
      <c r="G67" s="17">
        <f t="shared" si="11"/>
        <v>0</v>
      </c>
      <c r="H67" s="4"/>
      <c r="I67" s="147">
        <v>0.3</v>
      </c>
      <c r="J67" s="4"/>
      <c r="K67" s="17">
        <f t="shared" si="12"/>
        <v>0</v>
      </c>
      <c r="L67" s="4"/>
      <c r="M67" s="64">
        <f t="shared" si="13"/>
        <v>0</v>
      </c>
      <c r="N67" s="48">
        <f t="shared" si="14"/>
        <v>0</v>
      </c>
      <c r="O67" s="74">
        <f t="shared" si="15"/>
        <v>0</v>
      </c>
      <c r="P67" s="74">
        <f t="shared" si="16"/>
        <v>0</v>
      </c>
    </row>
    <row r="68" spans="1:16" ht="26.25" customHeight="1" x14ac:dyDescent="0.25">
      <c r="A68" s="60">
        <v>41</v>
      </c>
      <c r="B68" s="4"/>
      <c r="C68" s="4"/>
      <c r="D68" s="76"/>
      <c r="E68" s="4"/>
      <c r="F68" s="4"/>
      <c r="G68" s="17">
        <f t="shared" si="11"/>
        <v>0</v>
      </c>
      <c r="H68" s="4"/>
      <c r="I68" s="147">
        <v>0.3</v>
      </c>
      <c r="J68" s="4"/>
      <c r="K68" s="17">
        <f t="shared" si="12"/>
        <v>0</v>
      </c>
      <c r="L68" s="4"/>
      <c r="M68" s="64">
        <f t="shared" si="13"/>
        <v>0</v>
      </c>
      <c r="N68" s="48">
        <f t="shared" si="14"/>
        <v>0</v>
      </c>
      <c r="O68" s="74">
        <f t="shared" si="15"/>
        <v>0</v>
      </c>
      <c r="P68" s="74">
        <f t="shared" si="16"/>
        <v>0</v>
      </c>
    </row>
    <row r="69" spans="1:16" ht="26.25" customHeight="1" x14ac:dyDescent="0.25">
      <c r="A69" s="60">
        <v>42</v>
      </c>
      <c r="B69" s="4"/>
      <c r="C69" s="4"/>
      <c r="D69" s="76"/>
      <c r="E69" s="4"/>
      <c r="F69" s="4"/>
      <c r="G69" s="17">
        <f t="shared" si="11"/>
        <v>0</v>
      </c>
      <c r="H69" s="4"/>
      <c r="I69" s="147">
        <v>0.3</v>
      </c>
      <c r="J69" s="4"/>
      <c r="K69" s="17">
        <f t="shared" si="12"/>
        <v>0</v>
      </c>
      <c r="L69" s="4"/>
      <c r="M69" s="64">
        <f t="shared" si="13"/>
        <v>0</v>
      </c>
      <c r="N69" s="48">
        <f t="shared" si="14"/>
        <v>0</v>
      </c>
      <c r="O69" s="74">
        <f t="shared" si="15"/>
        <v>0</v>
      </c>
      <c r="P69" s="74">
        <f t="shared" si="16"/>
        <v>0</v>
      </c>
    </row>
    <row r="70" spans="1:16" ht="26.25" customHeight="1" x14ac:dyDescent="0.25">
      <c r="A70" s="60">
        <v>43</v>
      </c>
      <c r="B70" s="4"/>
      <c r="C70" s="4"/>
      <c r="D70" s="76"/>
      <c r="E70" s="4"/>
      <c r="F70" s="4"/>
      <c r="G70" s="17">
        <f t="shared" si="11"/>
        <v>0</v>
      </c>
      <c r="H70" s="4"/>
      <c r="I70" s="147">
        <v>0.3</v>
      </c>
      <c r="J70" s="4"/>
      <c r="K70" s="17">
        <f t="shared" si="12"/>
        <v>0</v>
      </c>
      <c r="L70" s="4"/>
      <c r="M70" s="64">
        <f t="shared" si="13"/>
        <v>0</v>
      </c>
      <c r="N70" s="48">
        <f t="shared" si="14"/>
        <v>0</v>
      </c>
      <c r="O70" s="74">
        <f t="shared" si="15"/>
        <v>0</v>
      </c>
      <c r="P70" s="74">
        <f t="shared" si="16"/>
        <v>0</v>
      </c>
    </row>
    <row r="71" spans="1:16" ht="26.25" customHeight="1" x14ac:dyDescent="0.25">
      <c r="A71" s="60">
        <v>44</v>
      </c>
      <c r="B71" s="4"/>
      <c r="C71" s="4"/>
      <c r="D71" s="76"/>
      <c r="E71" s="4"/>
      <c r="F71" s="4"/>
      <c r="G71" s="17">
        <f t="shared" si="11"/>
        <v>0</v>
      </c>
      <c r="H71" s="4"/>
      <c r="I71" s="147">
        <v>0.3</v>
      </c>
      <c r="J71" s="4"/>
      <c r="K71" s="17">
        <f t="shared" si="12"/>
        <v>0</v>
      </c>
      <c r="L71" s="4"/>
      <c r="M71" s="64">
        <f t="shared" si="13"/>
        <v>0</v>
      </c>
      <c r="N71" s="48">
        <f t="shared" si="14"/>
        <v>0</v>
      </c>
      <c r="O71" s="74">
        <f t="shared" si="15"/>
        <v>0</v>
      </c>
      <c r="P71" s="74">
        <f t="shared" si="16"/>
        <v>0</v>
      </c>
    </row>
    <row r="72" spans="1:16" ht="26.25" customHeight="1" x14ac:dyDescent="0.25">
      <c r="A72" s="60">
        <v>45</v>
      </c>
      <c r="B72" s="4"/>
      <c r="C72" s="4"/>
      <c r="D72" s="76"/>
      <c r="E72" s="4"/>
      <c r="F72" s="4"/>
      <c r="G72" s="17">
        <f t="shared" si="11"/>
        <v>0</v>
      </c>
      <c r="H72" s="4"/>
      <c r="I72" s="147">
        <v>0.3</v>
      </c>
      <c r="J72" s="4"/>
      <c r="K72" s="17">
        <f t="shared" ref="K72:K82" si="17">H72-J72</f>
        <v>0</v>
      </c>
      <c r="L72" s="4"/>
      <c r="M72" s="64">
        <f t="shared" ref="M72:M76" si="18">I72*J72*G72</f>
        <v>0</v>
      </c>
      <c r="N72" s="48">
        <f t="shared" ref="N72:N82" si="19">((M72*10)/100)+M72</f>
        <v>0</v>
      </c>
      <c r="O72" s="74">
        <f t="shared" ref="O72:O76" si="20">G72*J72</f>
        <v>0</v>
      </c>
      <c r="P72" s="74">
        <f t="shared" ref="P72:P76" si="21">G72*K72</f>
        <v>0</v>
      </c>
    </row>
    <row r="73" spans="1:16" ht="26.25" customHeight="1" x14ac:dyDescent="0.25">
      <c r="A73" s="60">
        <v>46</v>
      </c>
      <c r="B73" s="4"/>
      <c r="C73" s="4"/>
      <c r="D73" s="76"/>
      <c r="E73" s="4"/>
      <c r="F73" s="4"/>
      <c r="G73" s="17">
        <f t="shared" si="11"/>
        <v>0</v>
      </c>
      <c r="H73" s="4"/>
      <c r="I73" s="147">
        <v>0.3</v>
      </c>
      <c r="J73" s="4"/>
      <c r="K73" s="17">
        <f t="shared" si="17"/>
        <v>0</v>
      </c>
      <c r="L73" s="4"/>
      <c r="M73" s="64">
        <f t="shared" si="18"/>
        <v>0</v>
      </c>
      <c r="N73" s="48">
        <f t="shared" si="19"/>
        <v>0</v>
      </c>
      <c r="O73" s="74">
        <f t="shared" si="20"/>
        <v>0</v>
      </c>
      <c r="P73" s="74">
        <f t="shared" si="21"/>
        <v>0</v>
      </c>
    </row>
    <row r="74" spans="1:16" ht="26.25" customHeight="1" x14ac:dyDescent="0.25">
      <c r="A74" s="60">
        <v>47</v>
      </c>
      <c r="B74" s="4"/>
      <c r="C74" s="4"/>
      <c r="D74" s="76"/>
      <c r="E74" s="4"/>
      <c r="F74" s="4"/>
      <c r="G74" s="17">
        <f t="shared" si="11"/>
        <v>0</v>
      </c>
      <c r="H74" s="4"/>
      <c r="I74" s="147">
        <v>0.3</v>
      </c>
      <c r="J74" s="4"/>
      <c r="K74" s="17">
        <f t="shared" si="17"/>
        <v>0</v>
      </c>
      <c r="L74" s="4"/>
      <c r="M74" s="64">
        <f t="shared" si="18"/>
        <v>0</v>
      </c>
      <c r="N74" s="48">
        <f t="shared" si="19"/>
        <v>0</v>
      </c>
      <c r="O74" s="74">
        <f t="shared" si="20"/>
        <v>0</v>
      </c>
      <c r="P74" s="74">
        <f t="shared" si="21"/>
        <v>0</v>
      </c>
    </row>
    <row r="75" spans="1:16" ht="26.25" customHeight="1" x14ac:dyDescent="0.25">
      <c r="A75" s="60">
        <v>48</v>
      </c>
      <c r="B75" s="4"/>
      <c r="C75" s="4"/>
      <c r="D75" s="76"/>
      <c r="E75" s="4"/>
      <c r="F75" s="4"/>
      <c r="G75" s="17">
        <f t="shared" si="11"/>
        <v>0</v>
      </c>
      <c r="H75" s="4"/>
      <c r="I75" s="147">
        <v>0.3</v>
      </c>
      <c r="J75" s="4"/>
      <c r="K75" s="17">
        <f t="shared" si="17"/>
        <v>0</v>
      </c>
      <c r="L75" s="4"/>
      <c r="M75" s="64">
        <f t="shared" si="18"/>
        <v>0</v>
      </c>
      <c r="N75" s="48">
        <f t="shared" si="19"/>
        <v>0</v>
      </c>
      <c r="O75" s="74">
        <f t="shared" si="20"/>
        <v>0</v>
      </c>
      <c r="P75" s="74">
        <f t="shared" si="21"/>
        <v>0</v>
      </c>
    </row>
    <row r="76" spans="1:16" ht="26.25" customHeight="1" x14ac:dyDescent="0.25">
      <c r="A76" s="60">
        <v>49</v>
      </c>
      <c r="B76" s="4"/>
      <c r="C76" s="4"/>
      <c r="D76" s="76"/>
      <c r="E76" s="4"/>
      <c r="F76" s="4"/>
      <c r="G76" s="17">
        <f t="shared" si="11"/>
        <v>0</v>
      </c>
      <c r="H76" s="4"/>
      <c r="I76" s="147">
        <v>0.3</v>
      </c>
      <c r="J76" s="4"/>
      <c r="K76" s="17">
        <f t="shared" si="17"/>
        <v>0</v>
      </c>
      <c r="L76" s="4"/>
      <c r="M76" s="64">
        <f t="shared" si="18"/>
        <v>0</v>
      </c>
      <c r="N76" s="48">
        <f t="shared" si="19"/>
        <v>0</v>
      </c>
      <c r="O76" s="74">
        <f t="shared" si="20"/>
        <v>0</v>
      </c>
      <c r="P76" s="74">
        <f t="shared" si="21"/>
        <v>0</v>
      </c>
    </row>
    <row r="77" spans="1:16" ht="26.25" customHeight="1" x14ac:dyDescent="0.25">
      <c r="A77" s="60">
        <v>50</v>
      </c>
      <c r="B77" s="4"/>
      <c r="C77" s="4"/>
      <c r="D77" s="76"/>
      <c r="E77" s="4"/>
      <c r="F77" s="4"/>
      <c r="G77" s="17">
        <f t="shared" si="11"/>
        <v>0</v>
      </c>
      <c r="H77" s="4"/>
      <c r="I77" s="147">
        <v>0.3</v>
      </c>
      <c r="J77" s="4"/>
      <c r="K77" s="17">
        <f t="shared" si="17"/>
        <v>0</v>
      </c>
      <c r="L77" s="4"/>
      <c r="M77" s="64">
        <f t="shared" ref="M77:M82" si="22">I77*J77*G77</f>
        <v>0</v>
      </c>
      <c r="N77" s="48">
        <f t="shared" si="19"/>
        <v>0</v>
      </c>
      <c r="O77" s="74">
        <f t="shared" ref="O77:O82" si="23">G77*J77</f>
        <v>0</v>
      </c>
      <c r="P77" s="74">
        <f t="shared" ref="P77:P82" si="24">G77*K77</f>
        <v>0</v>
      </c>
    </row>
    <row r="78" spans="1:16" ht="26.25" customHeight="1" x14ac:dyDescent="0.25">
      <c r="A78" s="60">
        <v>51</v>
      </c>
      <c r="B78" s="4"/>
      <c r="C78" s="4"/>
      <c r="D78" s="76"/>
      <c r="E78" s="4"/>
      <c r="F78" s="4"/>
      <c r="G78" s="17">
        <f t="shared" si="11"/>
        <v>0</v>
      </c>
      <c r="H78" s="4"/>
      <c r="I78" s="147">
        <v>0.3</v>
      </c>
      <c r="J78" s="4"/>
      <c r="K78" s="17">
        <f t="shared" si="17"/>
        <v>0</v>
      </c>
      <c r="L78" s="4"/>
      <c r="M78" s="64">
        <f t="shared" si="22"/>
        <v>0</v>
      </c>
      <c r="N78" s="48">
        <f t="shared" si="19"/>
        <v>0</v>
      </c>
      <c r="O78" s="74">
        <f t="shared" si="23"/>
        <v>0</v>
      </c>
      <c r="P78" s="74">
        <f t="shared" si="24"/>
        <v>0</v>
      </c>
    </row>
    <row r="79" spans="1:16" ht="26.25" customHeight="1" x14ac:dyDescent="0.25">
      <c r="A79" s="60">
        <v>52</v>
      </c>
      <c r="B79" s="4"/>
      <c r="C79" s="4"/>
      <c r="D79" s="76"/>
      <c r="E79" s="4"/>
      <c r="F79" s="4"/>
      <c r="G79" s="17">
        <f t="shared" si="11"/>
        <v>0</v>
      </c>
      <c r="H79" s="4"/>
      <c r="I79" s="147">
        <v>0.3</v>
      </c>
      <c r="J79" s="4"/>
      <c r="K79" s="17">
        <f t="shared" si="17"/>
        <v>0</v>
      </c>
      <c r="L79" s="4"/>
      <c r="M79" s="64">
        <f t="shared" si="22"/>
        <v>0</v>
      </c>
      <c r="N79" s="48">
        <f t="shared" si="19"/>
        <v>0</v>
      </c>
      <c r="O79" s="74">
        <f t="shared" si="23"/>
        <v>0</v>
      </c>
      <c r="P79" s="74">
        <f t="shared" si="24"/>
        <v>0</v>
      </c>
    </row>
    <row r="80" spans="1:16" ht="26.25" customHeight="1" x14ac:dyDescent="0.25">
      <c r="A80" s="60">
        <v>53</v>
      </c>
      <c r="B80" s="4"/>
      <c r="C80" s="4"/>
      <c r="D80" s="76"/>
      <c r="E80" s="4"/>
      <c r="F80" s="4"/>
      <c r="G80" s="17">
        <f t="shared" si="11"/>
        <v>0</v>
      </c>
      <c r="H80" s="4"/>
      <c r="I80" s="147">
        <v>0.3</v>
      </c>
      <c r="J80" s="4"/>
      <c r="K80" s="17">
        <f t="shared" si="17"/>
        <v>0</v>
      </c>
      <c r="L80" s="4"/>
      <c r="M80" s="64">
        <f t="shared" si="22"/>
        <v>0</v>
      </c>
      <c r="N80" s="48">
        <f t="shared" si="19"/>
        <v>0</v>
      </c>
      <c r="O80" s="74">
        <f t="shared" si="23"/>
        <v>0</v>
      </c>
      <c r="P80" s="74">
        <f t="shared" si="24"/>
        <v>0</v>
      </c>
    </row>
    <row r="81" spans="1:16" ht="26.25" customHeight="1" x14ac:dyDescent="0.25">
      <c r="A81" s="60">
        <v>54</v>
      </c>
      <c r="B81" s="4"/>
      <c r="C81" s="4"/>
      <c r="D81" s="76"/>
      <c r="E81" s="4"/>
      <c r="F81" s="4"/>
      <c r="G81" s="17">
        <f t="shared" si="11"/>
        <v>0</v>
      </c>
      <c r="H81" s="4"/>
      <c r="I81" s="147">
        <v>0.3</v>
      </c>
      <c r="J81" s="4"/>
      <c r="K81" s="17">
        <f t="shared" si="17"/>
        <v>0</v>
      </c>
      <c r="L81" s="4"/>
      <c r="M81" s="64">
        <f t="shared" si="22"/>
        <v>0</v>
      </c>
      <c r="N81" s="48">
        <f t="shared" si="19"/>
        <v>0</v>
      </c>
      <c r="O81" s="74">
        <f t="shared" si="23"/>
        <v>0</v>
      </c>
      <c r="P81" s="74">
        <f t="shared" si="24"/>
        <v>0</v>
      </c>
    </row>
    <row r="82" spans="1:16" ht="26.25" customHeight="1" x14ac:dyDescent="0.25">
      <c r="A82" s="60">
        <v>55</v>
      </c>
      <c r="B82" s="4"/>
      <c r="C82" s="4"/>
      <c r="D82" s="76"/>
      <c r="E82" s="4"/>
      <c r="F82" s="4"/>
      <c r="G82" s="17">
        <f t="shared" si="11"/>
        <v>0</v>
      </c>
      <c r="H82" s="4"/>
      <c r="I82" s="147">
        <v>0.3</v>
      </c>
      <c r="J82" s="4"/>
      <c r="K82" s="17">
        <f t="shared" si="17"/>
        <v>0</v>
      </c>
      <c r="L82" s="4"/>
      <c r="M82" s="64">
        <f t="shared" si="22"/>
        <v>0</v>
      </c>
      <c r="N82" s="48">
        <f t="shared" si="19"/>
        <v>0</v>
      </c>
      <c r="O82" s="74">
        <f t="shared" si="23"/>
        <v>0</v>
      </c>
      <c r="P82" s="74">
        <f t="shared" si="24"/>
        <v>0</v>
      </c>
    </row>
    <row r="83" spans="1:16" ht="26.25" customHeight="1" x14ac:dyDescent="0.25">
      <c r="A83" s="291" t="s">
        <v>150</v>
      </c>
      <c r="B83" s="291"/>
      <c r="C83" s="291"/>
      <c r="D83" s="291"/>
      <c r="E83" s="292"/>
      <c r="F83" s="8"/>
      <c r="G83" s="18">
        <f>SUM(G53:G82)</f>
        <v>0</v>
      </c>
      <c r="H83" s="18">
        <f>SUM(H53:H82)</f>
        <v>0</v>
      </c>
      <c r="I83" s="8"/>
      <c r="J83" s="18">
        <f>SUM(J53:J82)</f>
        <v>0</v>
      </c>
      <c r="K83" s="18">
        <f>SUM(K53:K82)</f>
        <v>0</v>
      </c>
      <c r="L83" s="8"/>
      <c r="M83" s="8"/>
      <c r="N83" s="47">
        <f>SUMIF((B53:B82),"",(N53:N82))</f>
        <v>0</v>
      </c>
      <c r="O83" s="74">
        <f>SUMIF((B58:B82),"",(O58:O82))</f>
        <v>0</v>
      </c>
      <c r="P83" s="74">
        <f>SUMIF((B58:B82),"",(P58:P82))</f>
        <v>0</v>
      </c>
    </row>
    <row r="84" spans="1:16" ht="33" customHeight="1" x14ac:dyDescent="0.25">
      <c r="I84" s="23" t="s">
        <v>26</v>
      </c>
      <c r="L84" s="245" t="s">
        <v>27</v>
      </c>
      <c r="M84" s="246"/>
      <c r="N84" s="104"/>
      <c r="O84" s="184">
        <f>SUM(O58:O82)</f>
        <v>0</v>
      </c>
      <c r="P84" s="184">
        <f>SUM(P58:P82)</f>
        <v>0</v>
      </c>
    </row>
    <row r="85" spans="1:16" ht="20.25" customHeight="1" x14ac:dyDescent="0.25">
      <c r="L85" s="293" t="s">
        <v>103</v>
      </c>
      <c r="M85" s="293"/>
      <c r="N85" s="293"/>
    </row>
    <row r="86" spans="1:16" ht="26.25" customHeight="1" x14ac:dyDescent="0.25">
      <c r="A86" s="2" t="s">
        <v>15</v>
      </c>
      <c r="B86" s="2"/>
      <c r="C86" s="2"/>
      <c r="D86" s="2"/>
      <c r="E86" s="294" t="s">
        <v>119</v>
      </c>
      <c r="F86" s="82"/>
      <c r="G86" s="83" t="s">
        <v>18</v>
      </c>
      <c r="H86" s="243">
        <f>H43</f>
        <v>0</v>
      </c>
      <c r="I86" s="243"/>
      <c r="J86" s="243"/>
      <c r="K86" s="243"/>
      <c r="L86" s="243"/>
      <c r="M86" s="295" t="s">
        <v>143</v>
      </c>
      <c r="N86" s="296"/>
      <c r="O86" s="296"/>
      <c r="P86" s="297"/>
    </row>
    <row r="87" spans="1:16" ht="40.5" customHeight="1" x14ac:dyDescent="0.25">
      <c r="A87" s="262" t="s">
        <v>148</v>
      </c>
      <c r="B87" s="262"/>
      <c r="C87" s="2"/>
      <c r="D87" s="2"/>
      <c r="E87" s="294"/>
      <c r="F87" s="95"/>
      <c r="G87" s="96" t="s">
        <v>20</v>
      </c>
      <c r="H87" s="243">
        <f>H44</f>
        <v>0</v>
      </c>
      <c r="I87" s="243"/>
      <c r="J87" s="243"/>
      <c r="K87" s="243"/>
      <c r="L87" s="243"/>
      <c r="M87" s="298" t="s">
        <v>149</v>
      </c>
      <c r="N87" s="299"/>
      <c r="O87" s="300">
        <f>O44</f>
        <v>0</v>
      </c>
      <c r="P87" s="301"/>
    </row>
    <row r="88" spans="1:16" ht="33" customHeight="1" x14ac:dyDescent="0.25">
      <c r="A88" s="2"/>
      <c r="B88" s="2"/>
      <c r="C88" s="2"/>
      <c r="D88" s="2"/>
      <c r="E88" s="294"/>
      <c r="F88" s="82"/>
      <c r="G88" s="83" t="s">
        <v>134</v>
      </c>
      <c r="H88" s="258">
        <f>H45</f>
        <v>0</v>
      </c>
      <c r="I88" s="259"/>
      <c r="J88" s="260"/>
      <c r="K88" s="97" t="s">
        <v>133</v>
      </c>
      <c r="L88" s="98">
        <f>L45</f>
        <v>0</v>
      </c>
      <c r="M88" s="242" t="s">
        <v>120</v>
      </c>
      <c r="N88" s="242"/>
      <c r="O88" s="242"/>
      <c r="P88" s="242"/>
    </row>
    <row r="89" spans="1:16" ht="19.5" customHeight="1" x14ac:dyDescent="0.25">
      <c r="E89" s="294"/>
      <c r="F89" s="82"/>
      <c r="G89" s="83" t="s">
        <v>19</v>
      </c>
      <c r="H89" s="243">
        <f>H46</f>
        <v>0</v>
      </c>
      <c r="I89" s="243"/>
      <c r="J89" s="243"/>
      <c r="K89" s="243"/>
      <c r="L89" s="243"/>
      <c r="M89" s="82"/>
      <c r="N89" s="83"/>
      <c r="O89" s="243"/>
      <c r="P89" s="243"/>
    </row>
    <row r="90" spans="1:16" ht="18.75" x14ac:dyDescent="0.25">
      <c r="A90" s="77" t="s">
        <v>264</v>
      </c>
      <c r="B90" s="77"/>
      <c r="C90" s="77"/>
      <c r="D90" s="77"/>
      <c r="E90" s="77"/>
      <c r="F90" s="77"/>
      <c r="G90" s="77"/>
      <c r="H90" s="77"/>
      <c r="I90" s="77"/>
      <c r="J90" s="77"/>
      <c r="K90" s="77"/>
      <c r="L90" s="77"/>
      <c r="M90" s="77"/>
      <c r="N90" s="77"/>
    </row>
    <row r="91" spans="1:16" ht="18.75" x14ac:dyDescent="0.25">
      <c r="A91" s="77" t="s">
        <v>265</v>
      </c>
      <c r="B91" s="77"/>
      <c r="C91" s="77"/>
      <c r="D91" s="77"/>
      <c r="E91" s="77"/>
      <c r="F91" s="77"/>
      <c r="G91" s="77"/>
      <c r="H91" s="77"/>
      <c r="I91" s="77"/>
      <c r="J91" s="77"/>
      <c r="K91" s="77"/>
      <c r="L91" s="77"/>
      <c r="M91" s="77"/>
      <c r="N91" s="77"/>
    </row>
    <row r="92" spans="1:16" ht="15.75" x14ac:dyDescent="0.25">
      <c r="A92" s="106" t="s">
        <v>121</v>
      </c>
      <c r="B92" s="106"/>
      <c r="C92" s="106"/>
      <c r="D92" s="106"/>
      <c r="E92" s="106"/>
      <c r="F92" s="106"/>
      <c r="G92" s="106"/>
      <c r="H92" s="106"/>
      <c r="I92" s="106"/>
      <c r="J92" s="81"/>
      <c r="K92" s="81"/>
      <c r="L92" s="81"/>
      <c r="M92" s="81"/>
      <c r="N92" s="81"/>
    </row>
    <row r="93" spans="1:16" ht="18.75" x14ac:dyDescent="0.25">
      <c r="A93" s="84" t="s">
        <v>4</v>
      </c>
      <c r="B93" s="108" t="s">
        <v>5</v>
      </c>
      <c r="C93" s="110" t="s">
        <v>6</v>
      </c>
      <c r="D93" s="9" t="s">
        <v>7</v>
      </c>
      <c r="E93" s="9" t="s">
        <v>8</v>
      </c>
      <c r="F93" s="9" t="s">
        <v>9</v>
      </c>
      <c r="G93" s="84" t="s">
        <v>10</v>
      </c>
      <c r="H93" s="9" t="s">
        <v>11</v>
      </c>
      <c r="I93" s="25" t="s">
        <v>12</v>
      </c>
      <c r="J93" s="9" t="s">
        <v>13</v>
      </c>
      <c r="K93" s="9" t="s">
        <v>14</v>
      </c>
      <c r="L93" s="9" t="s">
        <v>24</v>
      </c>
      <c r="M93" s="88" t="s">
        <v>25</v>
      </c>
      <c r="N93" s="88" t="s">
        <v>110</v>
      </c>
      <c r="O93" s="51" t="s">
        <v>111</v>
      </c>
      <c r="P93" s="51" t="s">
        <v>112</v>
      </c>
    </row>
    <row r="94" spans="1:16" ht="111" customHeight="1" x14ac:dyDescent="0.25">
      <c r="A94" s="86" t="s">
        <v>0</v>
      </c>
      <c r="B94" s="109" t="s">
        <v>142</v>
      </c>
      <c r="C94" s="111" t="s">
        <v>139</v>
      </c>
      <c r="D94" s="44" t="s">
        <v>263</v>
      </c>
      <c r="E94" s="15" t="s">
        <v>1</v>
      </c>
      <c r="F94" s="15" t="s">
        <v>2</v>
      </c>
      <c r="G94" s="86" t="s">
        <v>144</v>
      </c>
      <c r="H94" s="15" t="s">
        <v>3</v>
      </c>
      <c r="I94" s="148" t="s">
        <v>277</v>
      </c>
      <c r="J94" s="15" t="s">
        <v>138</v>
      </c>
      <c r="K94" s="15" t="s">
        <v>136</v>
      </c>
      <c r="L94" s="15" t="s">
        <v>140</v>
      </c>
      <c r="M94" s="89" t="s">
        <v>145</v>
      </c>
      <c r="N94" s="107" t="s">
        <v>141</v>
      </c>
      <c r="O94" s="90" t="s">
        <v>146</v>
      </c>
      <c r="P94" s="90" t="s">
        <v>147</v>
      </c>
    </row>
    <row r="95" spans="1:16" ht="26.25" customHeight="1" x14ac:dyDescent="0.25">
      <c r="A95" s="60">
        <v>56</v>
      </c>
      <c r="B95" s="4"/>
      <c r="C95" s="4"/>
      <c r="D95" s="76"/>
      <c r="E95" s="5"/>
      <c r="F95" s="5"/>
      <c r="G95" s="17">
        <f t="shared" ref="G95:G124" si="25">F95-E95</f>
        <v>0</v>
      </c>
      <c r="H95" s="4"/>
      <c r="I95" s="147">
        <v>0.3</v>
      </c>
      <c r="J95" s="4"/>
      <c r="K95" s="17">
        <f t="shared" ref="K95:K113" si="26">H95-J95</f>
        <v>0</v>
      </c>
      <c r="L95" s="4"/>
      <c r="M95" s="64">
        <f t="shared" ref="M95:M113" si="27">I95*J95*G95</f>
        <v>0</v>
      </c>
      <c r="N95" s="48">
        <f t="shared" ref="N95:N113" si="28">((M95*10)/100)+M95</f>
        <v>0</v>
      </c>
      <c r="O95" s="74">
        <f t="shared" ref="O95:O113" si="29">G95*J95</f>
        <v>0</v>
      </c>
      <c r="P95" s="74">
        <f t="shared" ref="P95:P113" si="30">G95*K95</f>
        <v>0</v>
      </c>
    </row>
    <row r="96" spans="1:16" ht="26.25" customHeight="1" x14ac:dyDescent="0.25">
      <c r="A96" s="60">
        <v>57</v>
      </c>
      <c r="B96" s="4"/>
      <c r="C96" s="4"/>
      <c r="D96" s="76"/>
      <c r="E96" s="5"/>
      <c r="F96" s="5"/>
      <c r="G96" s="17">
        <f t="shared" si="25"/>
        <v>0</v>
      </c>
      <c r="H96" s="4"/>
      <c r="I96" s="147">
        <v>0.3</v>
      </c>
      <c r="J96" s="4"/>
      <c r="K96" s="17">
        <f t="shared" si="26"/>
        <v>0</v>
      </c>
      <c r="L96" s="4"/>
      <c r="M96" s="64">
        <f t="shared" si="27"/>
        <v>0</v>
      </c>
      <c r="N96" s="48">
        <f t="shared" si="28"/>
        <v>0</v>
      </c>
      <c r="O96" s="74">
        <f t="shared" si="29"/>
        <v>0</v>
      </c>
      <c r="P96" s="74">
        <f t="shared" si="30"/>
        <v>0</v>
      </c>
    </row>
    <row r="97" spans="1:16" ht="26.25" customHeight="1" x14ac:dyDescent="0.25">
      <c r="A97" s="60">
        <v>58</v>
      </c>
      <c r="B97" s="4"/>
      <c r="C97" s="4"/>
      <c r="D97" s="76"/>
      <c r="E97" s="5"/>
      <c r="F97" s="5"/>
      <c r="G97" s="17">
        <f t="shared" si="25"/>
        <v>0</v>
      </c>
      <c r="H97" s="4"/>
      <c r="I97" s="147">
        <v>0.3</v>
      </c>
      <c r="J97" s="4"/>
      <c r="K97" s="17">
        <f t="shared" si="26"/>
        <v>0</v>
      </c>
      <c r="L97" s="4"/>
      <c r="M97" s="64">
        <f t="shared" si="27"/>
        <v>0</v>
      </c>
      <c r="N97" s="48">
        <f t="shared" si="28"/>
        <v>0</v>
      </c>
      <c r="O97" s="74">
        <f t="shared" si="29"/>
        <v>0</v>
      </c>
      <c r="P97" s="74">
        <f t="shared" si="30"/>
        <v>0</v>
      </c>
    </row>
    <row r="98" spans="1:16" ht="26.25" customHeight="1" x14ac:dyDescent="0.25">
      <c r="A98" s="60">
        <v>59</v>
      </c>
      <c r="B98" s="4"/>
      <c r="C98" s="4"/>
      <c r="D98" s="76"/>
      <c r="E98" s="5"/>
      <c r="F98" s="5"/>
      <c r="G98" s="17">
        <f t="shared" si="25"/>
        <v>0</v>
      </c>
      <c r="H98" s="4"/>
      <c r="I98" s="147">
        <v>0.3</v>
      </c>
      <c r="J98" s="4"/>
      <c r="K98" s="17">
        <f t="shared" si="26"/>
        <v>0</v>
      </c>
      <c r="L98" s="4"/>
      <c r="M98" s="64">
        <f t="shared" si="27"/>
        <v>0</v>
      </c>
      <c r="N98" s="48">
        <f t="shared" si="28"/>
        <v>0</v>
      </c>
      <c r="O98" s="74">
        <f t="shared" si="29"/>
        <v>0</v>
      </c>
      <c r="P98" s="74">
        <f t="shared" si="30"/>
        <v>0</v>
      </c>
    </row>
    <row r="99" spans="1:16" ht="26.25" customHeight="1" x14ac:dyDescent="0.25">
      <c r="A99" s="60">
        <v>60</v>
      </c>
      <c r="B99" s="4"/>
      <c r="C99" s="4"/>
      <c r="D99" s="76"/>
      <c r="E99" s="5"/>
      <c r="F99" s="5"/>
      <c r="G99" s="17">
        <f t="shared" si="25"/>
        <v>0</v>
      </c>
      <c r="H99" s="4"/>
      <c r="I99" s="147">
        <v>0.3</v>
      </c>
      <c r="J99" s="4"/>
      <c r="K99" s="17">
        <f t="shared" si="26"/>
        <v>0</v>
      </c>
      <c r="L99" s="4"/>
      <c r="M99" s="64">
        <f t="shared" si="27"/>
        <v>0</v>
      </c>
      <c r="N99" s="48">
        <f t="shared" si="28"/>
        <v>0</v>
      </c>
      <c r="O99" s="74">
        <f t="shared" si="29"/>
        <v>0</v>
      </c>
      <c r="P99" s="74">
        <f t="shared" si="30"/>
        <v>0</v>
      </c>
    </row>
    <row r="100" spans="1:16" ht="26.25" customHeight="1" x14ac:dyDescent="0.25">
      <c r="A100" s="60">
        <v>61</v>
      </c>
      <c r="B100" s="4"/>
      <c r="C100" s="4"/>
      <c r="D100" s="76"/>
      <c r="E100" s="4"/>
      <c r="F100" s="4"/>
      <c r="G100" s="17">
        <f t="shared" si="25"/>
        <v>0</v>
      </c>
      <c r="H100" s="4"/>
      <c r="I100" s="147">
        <v>0.3</v>
      </c>
      <c r="J100" s="4"/>
      <c r="K100" s="17">
        <f t="shared" si="26"/>
        <v>0</v>
      </c>
      <c r="L100" s="4"/>
      <c r="M100" s="64">
        <f t="shared" si="27"/>
        <v>0</v>
      </c>
      <c r="N100" s="48">
        <f t="shared" si="28"/>
        <v>0</v>
      </c>
      <c r="O100" s="74">
        <f t="shared" si="29"/>
        <v>0</v>
      </c>
      <c r="P100" s="74">
        <f t="shared" si="30"/>
        <v>0</v>
      </c>
    </row>
    <row r="101" spans="1:16" ht="26.25" customHeight="1" x14ac:dyDescent="0.25">
      <c r="A101" s="60">
        <v>62</v>
      </c>
      <c r="B101" s="4"/>
      <c r="C101" s="4"/>
      <c r="D101" s="76"/>
      <c r="E101" s="4"/>
      <c r="F101" s="4"/>
      <c r="G101" s="17">
        <f t="shared" si="25"/>
        <v>0</v>
      </c>
      <c r="H101" s="4"/>
      <c r="I101" s="147">
        <v>0.3</v>
      </c>
      <c r="J101" s="4"/>
      <c r="K101" s="17">
        <f t="shared" si="26"/>
        <v>0</v>
      </c>
      <c r="L101" s="4"/>
      <c r="M101" s="64">
        <f t="shared" si="27"/>
        <v>0</v>
      </c>
      <c r="N101" s="48">
        <f t="shared" si="28"/>
        <v>0</v>
      </c>
      <c r="O101" s="74">
        <f t="shared" si="29"/>
        <v>0</v>
      </c>
      <c r="P101" s="74">
        <f t="shared" si="30"/>
        <v>0</v>
      </c>
    </row>
    <row r="102" spans="1:16" ht="26.25" customHeight="1" x14ac:dyDescent="0.25">
      <c r="A102" s="60">
        <v>63</v>
      </c>
      <c r="B102" s="4"/>
      <c r="C102" s="4"/>
      <c r="D102" s="76"/>
      <c r="E102" s="4"/>
      <c r="F102" s="4"/>
      <c r="G102" s="17">
        <f t="shared" si="25"/>
        <v>0</v>
      </c>
      <c r="H102" s="4"/>
      <c r="I102" s="147">
        <v>0.3</v>
      </c>
      <c r="J102" s="4"/>
      <c r="K102" s="17">
        <f t="shared" si="26"/>
        <v>0</v>
      </c>
      <c r="L102" s="4"/>
      <c r="M102" s="64">
        <f t="shared" si="27"/>
        <v>0</v>
      </c>
      <c r="N102" s="48">
        <f t="shared" si="28"/>
        <v>0</v>
      </c>
      <c r="O102" s="74">
        <f t="shared" si="29"/>
        <v>0</v>
      </c>
      <c r="P102" s="74">
        <f t="shared" si="30"/>
        <v>0</v>
      </c>
    </row>
    <row r="103" spans="1:16" ht="26.25" customHeight="1" x14ac:dyDescent="0.25">
      <c r="A103" s="60">
        <v>64</v>
      </c>
      <c r="B103" s="4"/>
      <c r="C103" s="4"/>
      <c r="D103" s="76"/>
      <c r="E103" s="4"/>
      <c r="F103" s="4"/>
      <c r="G103" s="17">
        <f t="shared" si="25"/>
        <v>0</v>
      </c>
      <c r="H103" s="4"/>
      <c r="I103" s="147">
        <v>0.3</v>
      </c>
      <c r="J103" s="4"/>
      <c r="K103" s="17">
        <f t="shared" si="26"/>
        <v>0</v>
      </c>
      <c r="L103" s="4"/>
      <c r="M103" s="64">
        <f t="shared" si="27"/>
        <v>0</v>
      </c>
      <c r="N103" s="48">
        <f t="shared" si="28"/>
        <v>0</v>
      </c>
      <c r="O103" s="74">
        <f t="shared" si="29"/>
        <v>0</v>
      </c>
      <c r="P103" s="74">
        <f t="shared" si="30"/>
        <v>0</v>
      </c>
    </row>
    <row r="104" spans="1:16" ht="26.25" customHeight="1" x14ac:dyDescent="0.25">
      <c r="A104" s="60">
        <v>65</v>
      </c>
      <c r="B104" s="4"/>
      <c r="C104" s="4"/>
      <c r="D104" s="76"/>
      <c r="E104" s="4"/>
      <c r="F104" s="4"/>
      <c r="G104" s="17">
        <f t="shared" si="25"/>
        <v>0</v>
      </c>
      <c r="H104" s="4"/>
      <c r="I104" s="147">
        <v>0.3</v>
      </c>
      <c r="J104" s="4"/>
      <c r="K104" s="17">
        <f t="shared" si="26"/>
        <v>0</v>
      </c>
      <c r="L104" s="4"/>
      <c r="M104" s="64">
        <f t="shared" si="27"/>
        <v>0</v>
      </c>
      <c r="N104" s="48">
        <f t="shared" si="28"/>
        <v>0</v>
      </c>
      <c r="O104" s="74">
        <f t="shared" si="29"/>
        <v>0</v>
      </c>
      <c r="P104" s="74">
        <f t="shared" si="30"/>
        <v>0</v>
      </c>
    </row>
    <row r="105" spans="1:16" ht="26.25" customHeight="1" x14ac:dyDescent="0.25">
      <c r="A105" s="60">
        <v>66</v>
      </c>
      <c r="B105" s="4"/>
      <c r="C105" s="4"/>
      <c r="D105" s="76"/>
      <c r="E105" s="4"/>
      <c r="F105" s="4"/>
      <c r="G105" s="17">
        <f t="shared" si="25"/>
        <v>0</v>
      </c>
      <c r="H105" s="4"/>
      <c r="I105" s="147">
        <v>0.3</v>
      </c>
      <c r="J105" s="4"/>
      <c r="K105" s="17">
        <f t="shared" si="26"/>
        <v>0</v>
      </c>
      <c r="L105" s="4"/>
      <c r="M105" s="64">
        <f t="shared" si="27"/>
        <v>0</v>
      </c>
      <c r="N105" s="48">
        <f t="shared" si="28"/>
        <v>0</v>
      </c>
      <c r="O105" s="74">
        <f t="shared" si="29"/>
        <v>0</v>
      </c>
      <c r="P105" s="74">
        <f t="shared" si="30"/>
        <v>0</v>
      </c>
    </row>
    <row r="106" spans="1:16" ht="26.25" customHeight="1" x14ac:dyDescent="0.25">
      <c r="A106" s="60">
        <v>67</v>
      </c>
      <c r="B106" s="4"/>
      <c r="C106" s="4"/>
      <c r="D106" s="76"/>
      <c r="E106" s="4"/>
      <c r="F106" s="4"/>
      <c r="G106" s="17">
        <f t="shared" si="25"/>
        <v>0</v>
      </c>
      <c r="H106" s="4"/>
      <c r="I106" s="147">
        <v>0.3</v>
      </c>
      <c r="J106" s="4"/>
      <c r="K106" s="17">
        <f t="shared" si="26"/>
        <v>0</v>
      </c>
      <c r="L106" s="4"/>
      <c r="M106" s="64">
        <f t="shared" si="27"/>
        <v>0</v>
      </c>
      <c r="N106" s="48">
        <f t="shared" si="28"/>
        <v>0</v>
      </c>
      <c r="O106" s="74">
        <f t="shared" si="29"/>
        <v>0</v>
      </c>
      <c r="P106" s="74">
        <f t="shared" si="30"/>
        <v>0</v>
      </c>
    </row>
    <row r="107" spans="1:16" ht="26.25" customHeight="1" x14ac:dyDescent="0.25">
      <c r="A107" s="60">
        <v>68</v>
      </c>
      <c r="B107" s="4"/>
      <c r="C107" s="4"/>
      <c r="D107" s="76"/>
      <c r="E107" s="4"/>
      <c r="F107" s="4"/>
      <c r="G107" s="17">
        <f t="shared" si="25"/>
        <v>0</v>
      </c>
      <c r="H107" s="4"/>
      <c r="I107" s="147">
        <v>0.3</v>
      </c>
      <c r="J107" s="4"/>
      <c r="K107" s="17">
        <f t="shared" si="26"/>
        <v>0</v>
      </c>
      <c r="L107" s="4"/>
      <c r="M107" s="64">
        <f t="shared" si="27"/>
        <v>0</v>
      </c>
      <c r="N107" s="48">
        <f t="shared" si="28"/>
        <v>0</v>
      </c>
      <c r="O107" s="74">
        <f t="shared" si="29"/>
        <v>0</v>
      </c>
      <c r="P107" s="74">
        <f t="shared" si="30"/>
        <v>0</v>
      </c>
    </row>
    <row r="108" spans="1:16" ht="26.25" customHeight="1" x14ac:dyDescent="0.25">
      <c r="A108" s="60">
        <v>69</v>
      </c>
      <c r="B108" s="4"/>
      <c r="C108" s="4"/>
      <c r="D108" s="76"/>
      <c r="E108" s="4"/>
      <c r="F108" s="4"/>
      <c r="G108" s="17">
        <f t="shared" si="25"/>
        <v>0</v>
      </c>
      <c r="H108" s="4"/>
      <c r="I108" s="147">
        <v>0.3</v>
      </c>
      <c r="J108" s="4"/>
      <c r="K108" s="17">
        <f t="shared" si="26"/>
        <v>0</v>
      </c>
      <c r="L108" s="4"/>
      <c r="M108" s="64">
        <f t="shared" si="27"/>
        <v>0</v>
      </c>
      <c r="N108" s="48">
        <f t="shared" si="28"/>
        <v>0</v>
      </c>
      <c r="O108" s="74">
        <f t="shared" si="29"/>
        <v>0</v>
      </c>
      <c r="P108" s="74">
        <f t="shared" si="30"/>
        <v>0</v>
      </c>
    </row>
    <row r="109" spans="1:16" ht="26.25" customHeight="1" x14ac:dyDescent="0.25">
      <c r="A109" s="60">
        <v>70</v>
      </c>
      <c r="B109" s="4"/>
      <c r="C109" s="4"/>
      <c r="D109" s="76"/>
      <c r="E109" s="4"/>
      <c r="F109" s="4"/>
      <c r="G109" s="17">
        <f t="shared" si="25"/>
        <v>0</v>
      </c>
      <c r="H109" s="4"/>
      <c r="I109" s="147">
        <v>0.3</v>
      </c>
      <c r="J109" s="4"/>
      <c r="K109" s="17">
        <f t="shared" si="26"/>
        <v>0</v>
      </c>
      <c r="L109" s="4"/>
      <c r="M109" s="64">
        <f t="shared" si="27"/>
        <v>0</v>
      </c>
      <c r="N109" s="48">
        <f t="shared" si="28"/>
        <v>0</v>
      </c>
      <c r="O109" s="74">
        <f t="shared" si="29"/>
        <v>0</v>
      </c>
      <c r="P109" s="74">
        <f t="shared" si="30"/>
        <v>0</v>
      </c>
    </row>
    <row r="110" spans="1:16" ht="26.25" customHeight="1" x14ac:dyDescent="0.25">
      <c r="A110" s="60">
        <v>71</v>
      </c>
      <c r="B110" s="4"/>
      <c r="C110" s="4"/>
      <c r="D110" s="76"/>
      <c r="E110" s="4"/>
      <c r="F110" s="4"/>
      <c r="G110" s="17">
        <f t="shared" si="25"/>
        <v>0</v>
      </c>
      <c r="H110" s="4"/>
      <c r="I110" s="147">
        <v>0.3</v>
      </c>
      <c r="J110" s="4"/>
      <c r="K110" s="17">
        <f t="shared" si="26"/>
        <v>0</v>
      </c>
      <c r="L110" s="4"/>
      <c r="M110" s="64">
        <f t="shared" si="27"/>
        <v>0</v>
      </c>
      <c r="N110" s="48">
        <f t="shared" si="28"/>
        <v>0</v>
      </c>
      <c r="O110" s="74">
        <f t="shared" si="29"/>
        <v>0</v>
      </c>
      <c r="P110" s="74">
        <f t="shared" si="30"/>
        <v>0</v>
      </c>
    </row>
    <row r="111" spans="1:16" ht="26.25" customHeight="1" x14ac:dyDescent="0.25">
      <c r="A111" s="60">
        <v>72</v>
      </c>
      <c r="B111" s="4"/>
      <c r="C111" s="4"/>
      <c r="D111" s="76"/>
      <c r="E111" s="4"/>
      <c r="F111" s="4"/>
      <c r="G111" s="17">
        <f t="shared" si="25"/>
        <v>0</v>
      </c>
      <c r="H111" s="4"/>
      <c r="I111" s="147">
        <v>0.3</v>
      </c>
      <c r="J111" s="4"/>
      <c r="K111" s="17">
        <f t="shared" si="26"/>
        <v>0</v>
      </c>
      <c r="L111" s="4"/>
      <c r="M111" s="64">
        <f t="shared" si="27"/>
        <v>0</v>
      </c>
      <c r="N111" s="48">
        <f t="shared" si="28"/>
        <v>0</v>
      </c>
      <c r="O111" s="74">
        <f t="shared" si="29"/>
        <v>0</v>
      </c>
      <c r="P111" s="74">
        <f t="shared" si="30"/>
        <v>0</v>
      </c>
    </row>
    <row r="112" spans="1:16" ht="26.25" customHeight="1" x14ac:dyDescent="0.25">
      <c r="A112" s="60">
        <v>73</v>
      </c>
      <c r="B112" s="4"/>
      <c r="C112" s="4"/>
      <c r="D112" s="76"/>
      <c r="E112" s="4"/>
      <c r="F112" s="4"/>
      <c r="G112" s="17">
        <f t="shared" si="25"/>
        <v>0</v>
      </c>
      <c r="H112" s="4"/>
      <c r="I112" s="147">
        <v>0.3</v>
      </c>
      <c r="J112" s="4"/>
      <c r="K112" s="17">
        <f t="shared" si="26"/>
        <v>0</v>
      </c>
      <c r="L112" s="4"/>
      <c r="M112" s="64">
        <f t="shared" si="27"/>
        <v>0</v>
      </c>
      <c r="N112" s="48">
        <f t="shared" si="28"/>
        <v>0</v>
      </c>
      <c r="O112" s="74">
        <f t="shared" si="29"/>
        <v>0</v>
      </c>
      <c r="P112" s="74">
        <f t="shared" si="30"/>
        <v>0</v>
      </c>
    </row>
    <row r="113" spans="1:16" ht="26.25" customHeight="1" x14ac:dyDescent="0.25">
      <c r="A113" s="60">
        <v>74</v>
      </c>
      <c r="B113" s="4"/>
      <c r="C113" s="4"/>
      <c r="D113" s="76"/>
      <c r="E113" s="4"/>
      <c r="F113" s="4"/>
      <c r="G113" s="17">
        <f t="shared" si="25"/>
        <v>0</v>
      </c>
      <c r="H113" s="4"/>
      <c r="I113" s="147">
        <v>0.3</v>
      </c>
      <c r="J113" s="4"/>
      <c r="K113" s="17">
        <f t="shared" si="26"/>
        <v>0</v>
      </c>
      <c r="L113" s="4"/>
      <c r="M113" s="64">
        <f t="shared" si="27"/>
        <v>0</v>
      </c>
      <c r="N113" s="48">
        <f t="shared" si="28"/>
        <v>0</v>
      </c>
      <c r="O113" s="74">
        <f t="shared" si="29"/>
        <v>0</v>
      </c>
      <c r="P113" s="74">
        <f t="shared" si="30"/>
        <v>0</v>
      </c>
    </row>
    <row r="114" spans="1:16" ht="26.25" customHeight="1" x14ac:dyDescent="0.25">
      <c r="A114" s="60">
        <v>75</v>
      </c>
      <c r="B114" s="4"/>
      <c r="C114" s="4"/>
      <c r="D114" s="76"/>
      <c r="E114" s="4"/>
      <c r="F114" s="4"/>
      <c r="G114" s="17">
        <f t="shared" si="25"/>
        <v>0</v>
      </c>
      <c r="H114" s="4"/>
      <c r="I114" s="147">
        <v>0.3</v>
      </c>
      <c r="J114" s="4"/>
      <c r="K114" s="17">
        <f t="shared" ref="K114:K124" si="31">H114-J114</f>
        <v>0</v>
      </c>
      <c r="L114" s="4"/>
      <c r="M114" s="64">
        <f t="shared" ref="M114:M124" si="32">I114*J114*G114</f>
        <v>0</v>
      </c>
      <c r="N114" s="48">
        <f t="shared" ref="N114:N124" si="33">((M114*10)/100)+M114</f>
        <v>0</v>
      </c>
      <c r="O114" s="74">
        <f t="shared" ref="O114:O124" si="34">G114*J114</f>
        <v>0</v>
      </c>
      <c r="P114" s="74">
        <f t="shared" ref="P114:P124" si="35">G114*K114</f>
        <v>0</v>
      </c>
    </row>
    <row r="115" spans="1:16" ht="26.25" customHeight="1" x14ac:dyDescent="0.25">
      <c r="A115" s="60">
        <v>76</v>
      </c>
      <c r="B115" s="4"/>
      <c r="C115" s="4"/>
      <c r="D115" s="76"/>
      <c r="E115" s="4"/>
      <c r="F115" s="4"/>
      <c r="G115" s="17">
        <f t="shared" si="25"/>
        <v>0</v>
      </c>
      <c r="H115" s="4"/>
      <c r="I115" s="147">
        <v>0.3</v>
      </c>
      <c r="J115" s="4"/>
      <c r="K115" s="17">
        <f t="shared" si="31"/>
        <v>0</v>
      </c>
      <c r="L115" s="4"/>
      <c r="M115" s="64">
        <f t="shared" si="32"/>
        <v>0</v>
      </c>
      <c r="N115" s="48">
        <f t="shared" si="33"/>
        <v>0</v>
      </c>
      <c r="O115" s="74">
        <f t="shared" si="34"/>
        <v>0</v>
      </c>
      <c r="P115" s="74">
        <f t="shared" si="35"/>
        <v>0</v>
      </c>
    </row>
    <row r="116" spans="1:16" ht="26.25" customHeight="1" x14ac:dyDescent="0.25">
      <c r="A116" s="60">
        <v>77</v>
      </c>
      <c r="B116" s="4"/>
      <c r="C116" s="4"/>
      <c r="D116" s="76"/>
      <c r="E116" s="4"/>
      <c r="F116" s="4"/>
      <c r="G116" s="17">
        <f t="shared" si="25"/>
        <v>0</v>
      </c>
      <c r="H116" s="4"/>
      <c r="I116" s="147">
        <v>0.3</v>
      </c>
      <c r="J116" s="4"/>
      <c r="K116" s="17">
        <f t="shared" si="31"/>
        <v>0</v>
      </c>
      <c r="L116" s="4"/>
      <c r="M116" s="64">
        <f t="shared" si="32"/>
        <v>0</v>
      </c>
      <c r="N116" s="48">
        <f t="shared" si="33"/>
        <v>0</v>
      </c>
      <c r="O116" s="74">
        <f t="shared" si="34"/>
        <v>0</v>
      </c>
      <c r="P116" s="74">
        <f t="shared" si="35"/>
        <v>0</v>
      </c>
    </row>
    <row r="117" spans="1:16" ht="26.25" customHeight="1" x14ac:dyDescent="0.25">
      <c r="A117" s="60">
        <v>78</v>
      </c>
      <c r="B117" s="4"/>
      <c r="C117" s="4"/>
      <c r="D117" s="76"/>
      <c r="E117" s="4"/>
      <c r="F117" s="4"/>
      <c r="G117" s="17">
        <f t="shared" si="25"/>
        <v>0</v>
      </c>
      <c r="H117" s="4"/>
      <c r="I117" s="147">
        <v>0.3</v>
      </c>
      <c r="J117" s="4"/>
      <c r="K117" s="17">
        <f t="shared" si="31"/>
        <v>0</v>
      </c>
      <c r="L117" s="4"/>
      <c r="M117" s="64">
        <f t="shared" si="32"/>
        <v>0</v>
      </c>
      <c r="N117" s="48">
        <f t="shared" si="33"/>
        <v>0</v>
      </c>
      <c r="O117" s="74">
        <f t="shared" si="34"/>
        <v>0</v>
      </c>
      <c r="P117" s="74">
        <f t="shared" si="35"/>
        <v>0</v>
      </c>
    </row>
    <row r="118" spans="1:16" ht="26.25" customHeight="1" x14ac:dyDescent="0.25">
      <c r="A118" s="60">
        <v>79</v>
      </c>
      <c r="B118" s="4"/>
      <c r="C118" s="4"/>
      <c r="D118" s="76"/>
      <c r="E118" s="4"/>
      <c r="F118" s="4"/>
      <c r="G118" s="17">
        <f t="shared" si="25"/>
        <v>0</v>
      </c>
      <c r="H118" s="4"/>
      <c r="I118" s="147">
        <v>0.3</v>
      </c>
      <c r="J118" s="4"/>
      <c r="K118" s="17">
        <f t="shared" si="31"/>
        <v>0</v>
      </c>
      <c r="L118" s="4"/>
      <c r="M118" s="64">
        <f t="shared" si="32"/>
        <v>0</v>
      </c>
      <c r="N118" s="48">
        <f t="shared" si="33"/>
        <v>0</v>
      </c>
      <c r="O118" s="74">
        <f t="shared" si="34"/>
        <v>0</v>
      </c>
      <c r="P118" s="74">
        <f t="shared" si="35"/>
        <v>0</v>
      </c>
    </row>
    <row r="119" spans="1:16" ht="26.25" customHeight="1" x14ac:dyDescent="0.25">
      <c r="A119" s="60">
        <v>80</v>
      </c>
      <c r="B119" s="4"/>
      <c r="C119" s="4"/>
      <c r="D119" s="76"/>
      <c r="E119" s="4"/>
      <c r="F119" s="4"/>
      <c r="G119" s="17">
        <f t="shared" si="25"/>
        <v>0</v>
      </c>
      <c r="H119" s="4"/>
      <c r="I119" s="147">
        <v>0.3</v>
      </c>
      <c r="J119" s="4"/>
      <c r="K119" s="17">
        <f t="shared" si="31"/>
        <v>0</v>
      </c>
      <c r="L119" s="4"/>
      <c r="M119" s="64">
        <f t="shared" si="32"/>
        <v>0</v>
      </c>
      <c r="N119" s="48">
        <f t="shared" si="33"/>
        <v>0</v>
      </c>
      <c r="O119" s="74">
        <f t="shared" si="34"/>
        <v>0</v>
      </c>
      <c r="P119" s="74">
        <f t="shared" si="35"/>
        <v>0</v>
      </c>
    </row>
    <row r="120" spans="1:16" ht="26.25" customHeight="1" x14ac:dyDescent="0.25">
      <c r="A120" s="60">
        <v>81</v>
      </c>
      <c r="B120" s="4"/>
      <c r="C120" s="4"/>
      <c r="D120" s="76"/>
      <c r="E120" s="4"/>
      <c r="F120" s="4"/>
      <c r="G120" s="17">
        <f t="shared" si="25"/>
        <v>0</v>
      </c>
      <c r="H120" s="4"/>
      <c r="I120" s="147">
        <v>0.3</v>
      </c>
      <c r="J120" s="4"/>
      <c r="K120" s="17">
        <f t="shared" si="31"/>
        <v>0</v>
      </c>
      <c r="L120" s="4"/>
      <c r="M120" s="64">
        <f t="shared" si="32"/>
        <v>0</v>
      </c>
      <c r="N120" s="48">
        <f t="shared" si="33"/>
        <v>0</v>
      </c>
      <c r="O120" s="74">
        <f t="shared" si="34"/>
        <v>0</v>
      </c>
      <c r="P120" s="74">
        <f t="shared" si="35"/>
        <v>0</v>
      </c>
    </row>
    <row r="121" spans="1:16" ht="26.25" customHeight="1" x14ac:dyDescent="0.25">
      <c r="A121" s="60">
        <v>82</v>
      </c>
      <c r="B121" s="4"/>
      <c r="C121" s="4"/>
      <c r="D121" s="76"/>
      <c r="E121" s="4"/>
      <c r="F121" s="4"/>
      <c r="G121" s="17">
        <f t="shared" si="25"/>
        <v>0</v>
      </c>
      <c r="H121" s="4"/>
      <c r="I121" s="147">
        <v>0.3</v>
      </c>
      <c r="J121" s="4"/>
      <c r="K121" s="17">
        <f t="shared" si="31"/>
        <v>0</v>
      </c>
      <c r="L121" s="4"/>
      <c r="M121" s="64">
        <f t="shared" si="32"/>
        <v>0</v>
      </c>
      <c r="N121" s="48">
        <f t="shared" si="33"/>
        <v>0</v>
      </c>
      <c r="O121" s="74">
        <f t="shared" si="34"/>
        <v>0</v>
      </c>
      <c r="P121" s="74">
        <f t="shared" si="35"/>
        <v>0</v>
      </c>
    </row>
    <row r="122" spans="1:16" ht="26.25" customHeight="1" x14ac:dyDescent="0.25">
      <c r="A122" s="60">
        <v>83</v>
      </c>
      <c r="B122" s="4"/>
      <c r="C122" s="4"/>
      <c r="D122" s="76"/>
      <c r="E122" s="4"/>
      <c r="F122" s="4"/>
      <c r="G122" s="17">
        <f t="shared" si="25"/>
        <v>0</v>
      </c>
      <c r="H122" s="4"/>
      <c r="I122" s="147">
        <v>0.3</v>
      </c>
      <c r="J122" s="4"/>
      <c r="K122" s="17">
        <f t="shared" si="31"/>
        <v>0</v>
      </c>
      <c r="L122" s="4"/>
      <c r="M122" s="64">
        <f t="shared" si="32"/>
        <v>0</v>
      </c>
      <c r="N122" s="48">
        <f t="shared" si="33"/>
        <v>0</v>
      </c>
      <c r="O122" s="74">
        <f t="shared" si="34"/>
        <v>0</v>
      </c>
      <c r="P122" s="74">
        <f t="shared" si="35"/>
        <v>0</v>
      </c>
    </row>
    <row r="123" spans="1:16" ht="26.25" customHeight="1" x14ac:dyDescent="0.25">
      <c r="A123" s="60">
        <v>84</v>
      </c>
      <c r="B123" s="4"/>
      <c r="C123" s="4"/>
      <c r="D123" s="76"/>
      <c r="E123" s="4"/>
      <c r="F123" s="4"/>
      <c r="G123" s="17">
        <f t="shared" si="25"/>
        <v>0</v>
      </c>
      <c r="H123" s="4"/>
      <c r="I123" s="147">
        <v>0.3</v>
      </c>
      <c r="J123" s="4"/>
      <c r="K123" s="17">
        <f t="shared" si="31"/>
        <v>0</v>
      </c>
      <c r="L123" s="4"/>
      <c r="M123" s="64">
        <f t="shared" si="32"/>
        <v>0</v>
      </c>
      <c r="N123" s="48">
        <f t="shared" si="33"/>
        <v>0</v>
      </c>
      <c r="O123" s="74">
        <f t="shared" si="34"/>
        <v>0</v>
      </c>
      <c r="P123" s="74">
        <f t="shared" si="35"/>
        <v>0</v>
      </c>
    </row>
    <row r="124" spans="1:16" ht="26.25" customHeight="1" x14ac:dyDescent="0.25">
      <c r="A124" s="60">
        <v>85</v>
      </c>
      <c r="B124" s="4"/>
      <c r="C124" s="4"/>
      <c r="D124" s="76"/>
      <c r="E124" s="4"/>
      <c r="F124" s="4"/>
      <c r="G124" s="17">
        <f t="shared" si="25"/>
        <v>0</v>
      </c>
      <c r="H124" s="4"/>
      <c r="I124" s="147">
        <v>0.3</v>
      </c>
      <c r="J124" s="4"/>
      <c r="K124" s="17">
        <f t="shared" si="31"/>
        <v>0</v>
      </c>
      <c r="L124" s="4"/>
      <c r="M124" s="64">
        <f t="shared" si="32"/>
        <v>0</v>
      </c>
      <c r="N124" s="48">
        <f t="shared" si="33"/>
        <v>0</v>
      </c>
      <c r="O124" s="74">
        <f t="shared" si="34"/>
        <v>0</v>
      </c>
      <c r="P124" s="74">
        <f t="shared" si="35"/>
        <v>0</v>
      </c>
    </row>
    <row r="125" spans="1:16" ht="26.25" customHeight="1" x14ac:dyDescent="0.25">
      <c r="A125" s="291" t="s">
        <v>151</v>
      </c>
      <c r="B125" s="291"/>
      <c r="C125" s="291"/>
      <c r="D125" s="291"/>
      <c r="E125" s="292"/>
      <c r="F125" s="8"/>
      <c r="G125" s="18">
        <f>SUM(G95:G124)</f>
        <v>0</v>
      </c>
      <c r="H125" s="18">
        <f>SUM(H95:H124)</f>
        <v>0</v>
      </c>
      <c r="I125" s="8"/>
      <c r="J125" s="18">
        <f>SUM(J95:J124)</f>
        <v>0</v>
      </c>
      <c r="K125" s="18">
        <f>SUM(K95:K124)</f>
        <v>0</v>
      </c>
      <c r="L125" s="8"/>
      <c r="M125" s="8"/>
      <c r="N125" s="47">
        <f>SUMIF((B95:B124),"",(N95:N124))</f>
        <v>0</v>
      </c>
      <c r="O125" s="74">
        <f>SUMIF((B100:B124),"",(O100:O124))</f>
        <v>0</v>
      </c>
      <c r="P125" s="74">
        <f>SUMIF((B100:B124),"",(P100:P124))</f>
        <v>0</v>
      </c>
    </row>
    <row r="126" spans="1:16" ht="33" customHeight="1" x14ac:dyDescent="0.25">
      <c r="I126" s="23" t="s">
        <v>26</v>
      </c>
      <c r="L126" s="245" t="s">
        <v>27</v>
      </c>
      <c r="M126" s="246"/>
      <c r="N126" s="104"/>
      <c r="O126" s="184">
        <f>SUM(O100:O124)</f>
        <v>0</v>
      </c>
      <c r="P126" s="184">
        <f>SUM(P100:P124)</f>
        <v>0</v>
      </c>
    </row>
    <row r="127" spans="1:16" ht="20.25" customHeight="1" x14ac:dyDescent="0.25">
      <c r="L127" s="293" t="s">
        <v>103</v>
      </c>
      <c r="M127" s="293"/>
      <c r="N127" s="293"/>
    </row>
    <row r="128" spans="1:16" ht="26.25" customHeight="1" x14ac:dyDescent="0.25">
      <c r="A128" s="2" t="s">
        <v>15</v>
      </c>
      <c r="B128" s="2"/>
      <c r="C128" s="2"/>
      <c r="D128" s="2"/>
      <c r="E128" s="294" t="s">
        <v>119</v>
      </c>
      <c r="F128" s="82"/>
      <c r="G128" s="83" t="s">
        <v>18</v>
      </c>
      <c r="H128" s="243">
        <f>H85</f>
        <v>0</v>
      </c>
      <c r="I128" s="243"/>
      <c r="J128" s="243"/>
      <c r="K128" s="243"/>
      <c r="L128" s="243"/>
      <c r="M128" s="295" t="s">
        <v>143</v>
      </c>
      <c r="N128" s="296"/>
      <c r="O128" s="296"/>
      <c r="P128" s="297"/>
    </row>
    <row r="129" spans="1:16" ht="40.5" customHeight="1" x14ac:dyDescent="0.25">
      <c r="A129" s="262" t="s">
        <v>148</v>
      </c>
      <c r="B129" s="262"/>
      <c r="C129" s="2"/>
      <c r="D129" s="2"/>
      <c r="E129" s="294"/>
      <c r="F129" s="95"/>
      <c r="G129" s="96" t="s">
        <v>20</v>
      </c>
      <c r="H129" s="243">
        <f>H86</f>
        <v>0</v>
      </c>
      <c r="I129" s="243"/>
      <c r="J129" s="243"/>
      <c r="K129" s="243"/>
      <c r="L129" s="243"/>
      <c r="M129" s="298" t="s">
        <v>149</v>
      </c>
      <c r="N129" s="299"/>
      <c r="O129" s="300">
        <f>O86</f>
        <v>0</v>
      </c>
      <c r="P129" s="301"/>
    </row>
    <row r="130" spans="1:16" ht="33" customHeight="1" x14ac:dyDescent="0.25">
      <c r="A130" s="2"/>
      <c r="B130" s="2"/>
      <c r="C130" s="2"/>
      <c r="D130" s="2"/>
      <c r="E130" s="294"/>
      <c r="F130" s="82"/>
      <c r="G130" s="83" t="s">
        <v>134</v>
      </c>
      <c r="H130" s="258">
        <f>H87</f>
        <v>0</v>
      </c>
      <c r="I130" s="259"/>
      <c r="J130" s="260"/>
      <c r="K130" s="97" t="s">
        <v>133</v>
      </c>
      <c r="L130" s="98">
        <f>L87</f>
        <v>0</v>
      </c>
      <c r="M130" s="242" t="s">
        <v>120</v>
      </c>
      <c r="N130" s="242"/>
      <c r="O130" s="242"/>
      <c r="P130" s="242"/>
    </row>
    <row r="131" spans="1:16" ht="19.5" customHeight="1" x14ac:dyDescent="0.25">
      <c r="E131" s="294"/>
      <c r="F131" s="82"/>
      <c r="G131" s="83" t="s">
        <v>19</v>
      </c>
      <c r="H131" s="243">
        <f>H88</f>
        <v>0</v>
      </c>
      <c r="I131" s="243"/>
      <c r="J131" s="243"/>
      <c r="K131" s="243"/>
      <c r="L131" s="243"/>
      <c r="M131" s="82"/>
      <c r="N131" s="83"/>
      <c r="O131" s="243"/>
      <c r="P131" s="243"/>
    </row>
    <row r="132" spans="1:16" ht="18.75" x14ac:dyDescent="0.25">
      <c r="A132" s="77" t="s">
        <v>264</v>
      </c>
      <c r="B132" s="77"/>
      <c r="C132" s="77"/>
      <c r="D132" s="77"/>
      <c r="E132" s="77"/>
      <c r="F132" s="77"/>
      <c r="G132" s="77"/>
      <c r="H132" s="77"/>
      <c r="I132" s="77"/>
      <c r="J132" s="77"/>
      <c r="K132" s="77"/>
      <c r="L132" s="77"/>
      <c r="M132" s="77"/>
      <c r="N132" s="77"/>
    </row>
    <row r="133" spans="1:16" ht="18.75" x14ac:dyDescent="0.25">
      <c r="A133" s="77" t="s">
        <v>265</v>
      </c>
      <c r="B133" s="77"/>
      <c r="C133" s="77"/>
      <c r="D133" s="77"/>
      <c r="E133" s="77"/>
      <c r="F133" s="77"/>
      <c r="G133" s="77"/>
      <c r="H133" s="77"/>
      <c r="I133" s="77"/>
      <c r="J133" s="77"/>
      <c r="K133" s="77"/>
      <c r="L133" s="77"/>
      <c r="M133" s="77"/>
      <c r="N133" s="77"/>
    </row>
    <row r="134" spans="1:16" ht="15.75" x14ac:dyDescent="0.25">
      <c r="A134" s="106" t="s">
        <v>121</v>
      </c>
      <c r="B134" s="106"/>
      <c r="C134" s="106"/>
      <c r="D134" s="106"/>
      <c r="E134" s="106"/>
      <c r="F134" s="106"/>
      <c r="G134" s="106"/>
      <c r="H134" s="106"/>
      <c r="I134" s="106"/>
      <c r="J134" s="81"/>
      <c r="K134" s="81"/>
      <c r="L134" s="81"/>
      <c r="M134" s="81"/>
      <c r="N134" s="81"/>
    </row>
    <row r="135" spans="1:16" ht="18.75" x14ac:dyDescent="0.25">
      <c r="A135" s="84" t="s">
        <v>4</v>
      </c>
      <c r="B135" s="108" t="s">
        <v>5</v>
      </c>
      <c r="C135" s="110" t="s">
        <v>6</v>
      </c>
      <c r="D135" s="9" t="s">
        <v>7</v>
      </c>
      <c r="E135" s="9" t="s">
        <v>8</v>
      </c>
      <c r="F135" s="9" t="s">
        <v>9</v>
      </c>
      <c r="G135" s="84" t="s">
        <v>10</v>
      </c>
      <c r="H135" s="9" t="s">
        <v>11</v>
      </c>
      <c r="I135" s="25" t="s">
        <v>12</v>
      </c>
      <c r="J135" s="9" t="s">
        <v>13</v>
      </c>
      <c r="K135" s="9" t="s">
        <v>14</v>
      </c>
      <c r="L135" s="9" t="s">
        <v>24</v>
      </c>
      <c r="M135" s="88" t="s">
        <v>25</v>
      </c>
      <c r="N135" s="88" t="s">
        <v>110</v>
      </c>
      <c r="O135" s="51" t="s">
        <v>111</v>
      </c>
      <c r="P135" s="51" t="s">
        <v>112</v>
      </c>
    </row>
    <row r="136" spans="1:16" ht="111" customHeight="1" x14ac:dyDescent="0.25">
      <c r="A136" s="86" t="s">
        <v>0</v>
      </c>
      <c r="B136" s="109" t="s">
        <v>142</v>
      </c>
      <c r="C136" s="111" t="s">
        <v>139</v>
      </c>
      <c r="D136" s="44" t="s">
        <v>263</v>
      </c>
      <c r="E136" s="15" t="s">
        <v>1</v>
      </c>
      <c r="F136" s="15" t="s">
        <v>2</v>
      </c>
      <c r="G136" s="86" t="s">
        <v>144</v>
      </c>
      <c r="H136" s="15" t="s">
        <v>3</v>
      </c>
      <c r="I136" s="148" t="s">
        <v>277</v>
      </c>
      <c r="J136" s="15" t="s">
        <v>138</v>
      </c>
      <c r="K136" s="15" t="s">
        <v>136</v>
      </c>
      <c r="L136" s="15" t="s">
        <v>140</v>
      </c>
      <c r="M136" s="89" t="s">
        <v>145</v>
      </c>
      <c r="N136" s="107" t="s">
        <v>141</v>
      </c>
      <c r="O136" s="90" t="s">
        <v>146</v>
      </c>
      <c r="P136" s="90" t="s">
        <v>147</v>
      </c>
    </row>
    <row r="137" spans="1:16" ht="26.25" customHeight="1" x14ac:dyDescent="0.25">
      <c r="A137" s="60">
        <v>86</v>
      </c>
      <c r="B137" s="4"/>
      <c r="C137" s="4"/>
      <c r="D137" s="76"/>
      <c r="E137" s="5"/>
      <c r="F137" s="5"/>
      <c r="G137" s="17">
        <f t="shared" ref="G137:G166" si="36">F137-E137</f>
        <v>0</v>
      </c>
      <c r="H137" s="4"/>
      <c r="I137" s="147">
        <v>0.3</v>
      </c>
      <c r="J137" s="4"/>
      <c r="K137" s="17">
        <f t="shared" ref="K137:K155" si="37">H137-J137</f>
        <v>0</v>
      </c>
      <c r="L137" s="4"/>
      <c r="M137" s="64">
        <f t="shared" ref="M137:M155" si="38">I137*J137*G137</f>
        <v>0</v>
      </c>
      <c r="N137" s="48">
        <f t="shared" ref="N137:N155" si="39">((M137*10)/100)+M137</f>
        <v>0</v>
      </c>
      <c r="O137" s="74">
        <f t="shared" ref="O137:O155" si="40">G137*J137</f>
        <v>0</v>
      </c>
      <c r="P137" s="74">
        <f t="shared" ref="P137:P155" si="41">G137*K137</f>
        <v>0</v>
      </c>
    </row>
    <row r="138" spans="1:16" ht="26.25" customHeight="1" x14ac:dyDescent="0.25">
      <c r="A138" s="60">
        <v>87</v>
      </c>
      <c r="B138" s="4"/>
      <c r="C138" s="4"/>
      <c r="D138" s="76"/>
      <c r="E138" s="5"/>
      <c r="F138" s="5"/>
      <c r="G138" s="17">
        <f t="shared" si="36"/>
        <v>0</v>
      </c>
      <c r="H138" s="4"/>
      <c r="I138" s="147">
        <v>0.3</v>
      </c>
      <c r="J138" s="4"/>
      <c r="K138" s="17">
        <f t="shared" si="37"/>
        <v>0</v>
      </c>
      <c r="L138" s="4"/>
      <c r="M138" s="64">
        <f t="shared" si="38"/>
        <v>0</v>
      </c>
      <c r="N138" s="48">
        <f t="shared" si="39"/>
        <v>0</v>
      </c>
      <c r="O138" s="74">
        <f t="shared" si="40"/>
        <v>0</v>
      </c>
      <c r="P138" s="74">
        <f t="shared" si="41"/>
        <v>0</v>
      </c>
    </row>
    <row r="139" spans="1:16" ht="26.25" customHeight="1" x14ac:dyDescent="0.25">
      <c r="A139" s="60">
        <v>88</v>
      </c>
      <c r="B139" s="4"/>
      <c r="C139" s="4"/>
      <c r="D139" s="76"/>
      <c r="E139" s="5"/>
      <c r="F139" s="5"/>
      <c r="G139" s="17">
        <f t="shared" si="36"/>
        <v>0</v>
      </c>
      <c r="H139" s="4"/>
      <c r="I139" s="147">
        <v>0.3</v>
      </c>
      <c r="J139" s="4"/>
      <c r="K139" s="17">
        <f t="shared" si="37"/>
        <v>0</v>
      </c>
      <c r="L139" s="4"/>
      <c r="M139" s="64">
        <f t="shared" si="38"/>
        <v>0</v>
      </c>
      <c r="N139" s="48">
        <f t="shared" si="39"/>
        <v>0</v>
      </c>
      <c r="O139" s="74">
        <f t="shared" si="40"/>
        <v>0</v>
      </c>
      <c r="P139" s="74">
        <f t="shared" si="41"/>
        <v>0</v>
      </c>
    </row>
    <row r="140" spans="1:16" ht="26.25" customHeight="1" x14ac:dyDescent="0.25">
      <c r="A140" s="60">
        <v>89</v>
      </c>
      <c r="B140" s="4"/>
      <c r="C140" s="4"/>
      <c r="D140" s="76"/>
      <c r="E140" s="5"/>
      <c r="F140" s="5"/>
      <c r="G140" s="17">
        <f t="shared" si="36"/>
        <v>0</v>
      </c>
      <c r="H140" s="4"/>
      <c r="I140" s="147">
        <v>0.3</v>
      </c>
      <c r="J140" s="4"/>
      <c r="K140" s="17">
        <f t="shared" si="37"/>
        <v>0</v>
      </c>
      <c r="L140" s="4"/>
      <c r="M140" s="64">
        <f t="shared" si="38"/>
        <v>0</v>
      </c>
      <c r="N140" s="48">
        <f t="shared" si="39"/>
        <v>0</v>
      </c>
      <c r="O140" s="74">
        <f t="shared" si="40"/>
        <v>0</v>
      </c>
      <c r="P140" s="74">
        <f t="shared" si="41"/>
        <v>0</v>
      </c>
    </row>
    <row r="141" spans="1:16" ht="26.25" customHeight="1" x14ac:dyDescent="0.25">
      <c r="A141" s="60">
        <v>90</v>
      </c>
      <c r="B141" s="4"/>
      <c r="C141" s="4"/>
      <c r="D141" s="76"/>
      <c r="E141" s="5"/>
      <c r="F141" s="5"/>
      <c r="G141" s="17">
        <f t="shared" si="36"/>
        <v>0</v>
      </c>
      <c r="H141" s="4"/>
      <c r="I141" s="147">
        <v>0.3</v>
      </c>
      <c r="J141" s="4"/>
      <c r="K141" s="17">
        <f t="shared" si="37"/>
        <v>0</v>
      </c>
      <c r="L141" s="4"/>
      <c r="M141" s="64">
        <f t="shared" si="38"/>
        <v>0</v>
      </c>
      <c r="N141" s="48">
        <f t="shared" si="39"/>
        <v>0</v>
      </c>
      <c r="O141" s="74">
        <f t="shared" si="40"/>
        <v>0</v>
      </c>
      <c r="P141" s="74">
        <f t="shared" si="41"/>
        <v>0</v>
      </c>
    </row>
    <row r="142" spans="1:16" ht="26.25" customHeight="1" x14ac:dyDescent="0.25">
      <c r="A142" s="60">
        <v>91</v>
      </c>
      <c r="B142" s="4"/>
      <c r="C142" s="4"/>
      <c r="D142" s="76"/>
      <c r="E142" s="4"/>
      <c r="F142" s="4"/>
      <c r="G142" s="17">
        <f t="shared" si="36"/>
        <v>0</v>
      </c>
      <c r="H142" s="4"/>
      <c r="I142" s="147">
        <v>0.3</v>
      </c>
      <c r="J142" s="4"/>
      <c r="K142" s="17">
        <f t="shared" si="37"/>
        <v>0</v>
      </c>
      <c r="L142" s="4"/>
      <c r="M142" s="64">
        <f t="shared" si="38"/>
        <v>0</v>
      </c>
      <c r="N142" s="48">
        <f t="shared" si="39"/>
        <v>0</v>
      </c>
      <c r="O142" s="74">
        <f t="shared" si="40"/>
        <v>0</v>
      </c>
      <c r="P142" s="74">
        <f t="shared" si="41"/>
        <v>0</v>
      </c>
    </row>
    <row r="143" spans="1:16" ht="26.25" customHeight="1" x14ac:dyDescent="0.25">
      <c r="A143" s="60">
        <v>92</v>
      </c>
      <c r="B143" s="4"/>
      <c r="C143" s="4"/>
      <c r="D143" s="76"/>
      <c r="E143" s="4"/>
      <c r="F143" s="4"/>
      <c r="G143" s="17">
        <f t="shared" si="36"/>
        <v>0</v>
      </c>
      <c r="H143" s="4"/>
      <c r="I143" s="147">
        <v>0.3</v>
      </c>
      <c r="J143" s="4"/>
      <c r="K143" s="17">
        <f t="shared" si="37"/>
        <v>0</v>
      </c>
      <c r="L143" s="4"/>
      <c r="M143" s="64">
        <f t="shared" si="38"/>
        <v>0</v>
      </c>
      <c r="N143" s="48">
        <f t="shared" si="39"/>
        <v>0</v>
      </c>
      <c r="O143" s="74">
        <f t="shared" si="40"/>
        <v>0</v>
      </c>
      <c r="P143" s="74">
        <f t="shared" si="41"/>
        <v>0</v>
      </c>
    </row>
    <row r="144" spans="1:16" ht="26.25" customHeight="1" x14ac:dyDescent="0.25">
      <c r="A144" s="60">
        <v>93</v>
      </c>
      <c r="B144" s="4"/>
      <c r="C144" s="4"/>
      <c r="D144" s="76"/>
      <c r="E144" s="4"/>
      <c r="F144" s="4"/>
      <c r="G144" s="17">
        <f t="shared" si="36"/>
        <v>0</v>
      </c>
      <c r="H144" s="4"/>
      <c r="I144" s="147">
        <v>0.3</v>
      </c>
      <c r="J144" s="4"/>
      <c r="K144" s="17">
        <f t="shared" si="37"/>
        <v>0</v>
      </c>
      <c r="L144" s="4"/>
      <c r="M144" s="64">
        <f t="shared" si="38"/>
        <v>0</v>
      </c>
      <c r="N144" s="48">
        <f t="shared" si="39"/>
        <v>0</v>
      </c>
      <c r="O144" s="74">
        <f t="shared" si="40"/>
        <v>0</v>
      </c>
      <c r="P144" s="74">
        <f t="shared" si="41"/>
        <v>0</v>
      </c>
    </row>
    <row r="145" spans="1:16" ht="26.25" customHeight="1" x14ac:dyDescent="0.25">
      <c r="A145" s="60">
        <v>94</v>
      </c>
      <c r="B145" s="4"/>
      <c r="C145" s="4"/>
      <c r="D145" s="76"/>
      <c r="E145" s="4"/>
      <c r="F145" s="4"/>
      <c r="G145" s="17">
        <f t="shared" si="36"/>
        <v>0</v>
      </c>
      <c r="H145" s="4"/>
      <c r="I145" s="147">
        <v>0.3</v>
      </c>
      <c r="J145" s="4"/>
      <c r="K145" s="17">
        <f t="shared" si="37"/>
        <v>0</v>
      </c>
      <c r="L145" s="4"/>
      <c r="M145" s="64">
        <f t="shared" si="38"/>
        <v>0</v>
      </c>
      <c r="N145" s="48">
        <f t="shared" si="39"/>
        <v>0</v>
      </c>
      <c r="O145" s="74">
        <f t="shared" si="40"/>
        <v>0</v>
      </c>
      <c r="P145" s="74">
        <f t="shared" si="41"/>
        <v>0</v>
      </c>
    </row>
    <row r="146" spans="1:16" ht="26.25" customHeight="1" x14ac:dyDescent="0.25">
      <c r="A146" s="60">
        <v>95</v>
      </c>
      <c r="B146" s="4"/>
      <c r="C146" s="4"/>
      <c r="D146" s="76"/>
      <c r="E146" s="4"/>
      <c r="F146" s="4"/>
      <c r="G146" s="17">
        <f t="shared" si="36"/>
        <v>0</v>
      </c>
      <c r="H146" s="4"/>
      <c r="I146" s="147">
        <v>0.3</v>
      </c>
      <c r="J146" s="4"/>
      <c r="K146" s="17">
        <f t="shared" si="37"/>
        <v>0</v>
      </c>
      <c r="L146" s="4"/>
      <c r="M146" s="64">
        <f t="shared" si="38"/>
        <v>0</v>
      </c>
      <c r="N146" s="48">
        <f t="shared" si="39"/>
        <v>0</v>
      </c>
      <c r="O146" s="74">
        <f t="shared" si="40"/>
        <v>0</v>
      </c>
      <c r="P146" s="74">
        <f t="shared" si="41"/>
        <v>0</v>
      </c>
    </row>
    <row r="147" spans="1:16" ht="26.25" customHeight="1" x14ac:dyDescent="0.25">
      <c r="A147" s="60">
        <v>96</v>
      </c>
      <c r="B147" s="4"/>
      <c r="C147" s="4"/>
      <c r="D147" s="76"/>
      <c r="E147" s="4"/>
      <c r="F147" s="4"/>
      <c r="G147" s="17">
        <f t="shared" si="36"/>
        <v>0</v>
      </c>
      <c r="H147" s="4"/>
      <c r="I147" s="147">
        <v>0.3</v>
      </c>
      <c r="J147" s="4"/>
      <c r="K147" s="17">
        <f t="shared" si="37"/>
        <v>0</v>
      </c>
      <c r="L147" s="4"/>
      <c r="M147" s="64">
        <f t="shared" si="38"/>
        <v>0</v>
      </c>
      <c r="N147" s="48">
        <f t="shared" si="39"/>
        <v>0</v>
      </c>
      <c r="O147" s="74">
        <f t="shared" si="40"/>
        <v>0</v>
      </c>
      <c r="P147" s="74">
        <f t="shared" si="41"/>
        <v>0</v>
      </c>
    </row>
    <row r="148" spans="1:16" ht="26.25" customHeight="1" x14ac:dyDescent="0.25">
      <c r="A148" s="60">
        <v>97</v>
      </c>
      <c r="B148" s="4"/>
      <c r="C148" s="4"/>
      <c r="D148" s="76"/>
      <c r="E148" s="4"/>
      <c r="F148" s="4"/>
      <c r="G148" s="17">
        <f t="shared" si="36"/>
        <v>0</v>
      </c>
      <c r="H148" s="4"/>
      <c r="I148" s="147">
        <v>0.3</v>
      </c>
      <c r="J148" s="4"/>
      <c r="K148" s="17">
        <f t="shared" si="37"/>
        <v>0</v>
      </c>
      <c r="L148" s="4"/>
      <c r="M148" s="64">
        <f t="shared" si="38"/>
        <v>0</v>
      </c>
      <c r="N148" s="48">
        <f t="shared" si="39"/>
        <v>0</v>
      </c>
      <c r="O148" s="74">
        <f t="shared" si="40"/>
        <v>0</v>
      </c>
      <c r="P148" s="74">
        <f t="shared" si="41"/>
        <v>0</v>
      </c>
    </row>
    <row r="149" spans="1:16" ht="26.25" customHeight="1" x14ac:dyDescent="0.25">
      <c r="A149" s="60">
        <v>98</v>
      </c>
      <c r="B149" s="4"/>
      <c r="C149" s="4"/>
      <c r="D149" s="76"/>
      <c r="E149" s="4"/>
      <c r="F149" s="4"/>
      <c r="G149" s="17">
        <f t="shared" si="36"/>
        <v>0</v>
      </c>
      <c r="H149" s="4"/>
      <c r="I149" s="147">
        <v>0.3</v>
      </c>
      <c r="J149" s="4"/>
      <c r="K149" s="17">
        <f t="shared" si="37"/>
        <v>0</v>
      </c>
      <c r="L149" s="4"/>
      <c r="M149" s="64">
        <f t="shared" si="38"/>
        <v>0</v>
      </c>
      <c r="N149" s="48">
        <f t="shared" si="39"/>
        <v>0</v>
      </c>
      <c r="O149" s="74">
        <f t="shared" si="40"/>
        <v>0</v>
      </c>
      <c r="P149" s="74">
        <f t="shared" si="41"/>
        <v>0</v>
      </c>
    </row>
    <row r="150" spans="1:16" ht="26.25" customHeight="1" x14ac:dyDescent="0.25">
      <c r="A150" s="60">
        <v>99</v>
      </c>
      <c r="B150" s="4"/>
      <c r="C150" s="4"/>
      <c r="D150" s="76"/>
      <c r="E150" s="4"/>
      <c r="F150" s="4"/>
      <c r="G150" s="17">
        <f t="shared" si="36"/>
        <v>0</v>
      </c>
      <c r="H150" s="4"/>
      <c r="I150" s="147">
        <v>0.3</v>
      </c>
      <c r="J150" s="4"/>
      <c r="K150" s="17">
        <f t="shared" si="37"/>
        <v>0</v>
      </c>
      <c r="L150" s="4"/>
      <c r="M150" s="64">
        <f t="shared" si="38"/>
        <v>0</v>
      </c>
      <c r="N150" s="48">
        <f t="shared" si="39"/>
        <v>0</v>
      </c>
      <c r="O150" s="74">
        <f t="shared" si="40"/>
        <v>0</v>
      </c>
      <c r="P150" s="74">
        <f t="shared" si="41"/>
        <v>0</v>
      </c>
    </row>
    <row r="151" spans="1:16" ht="26.25" customHeight="1" x14ac:dyDescent="0.25">
      <c r="A151" s="60">
        <v>100</v>
      </c>
      <c r="B151" s="4"/>
      <c r="C151" s="4"/>
      <c r="D151" s="76"/>
      <c r="E151" s="4"/>
      <c r="F151" s="4"/>
      <c r="G151" s="17">
        <f t="shared" si="36"/>
        <v>0</v>
      </c>
      <c r="H151" s="4"/>
      <c r="I151" s="147">
        <v>0.3</v>
      </c>
      <c r="J151" s="4"/>
      <c r="K151" s="17">
        <f t="shared" si="37"/>
        <v>0</v>
      </c>
      <c r="L151" s="4"/>
      <c r="M151" s="64">
        <f t="shared" si="38"/>
        <v>0</v>
      </c>
      <c r="N151" s="48">
        <f t="shared" si="39"/>
        <v>0</v>
      </c>
      <c r="O151" s="74">
        <f t="shared" si="40"/>
        <v>0</v>
      </c>
      <c r="P151" s="74">
        <f t="shared" si="41"/>
        <v>0</v>
      </c>
    </row>
    <row r="152" spans="1:16" ht="26.25" customHeight="1" x14ac:dyDescent="0.25">
      <c r="A152" s="60">
        <v>101</v>
      </c>
      <c r="B152" s="4"/>
      <c r="C152" s="4"/>
      <c r="D152" s="76"/>
      <c r="E152" s="4"/>
      <c r="F152" s="4"/>
      <c r="G152" s="17">
        <f t="shared" si="36"/>
        <v>0</v>
      </c>
      <c r="H152" s="4"/>
      <c r="I152" s="147">
        <v>0.3</v>
      </c>
      <c r="J152" s="4"/>
      <c r="K152" s="17">
        <f t="shared" si="37"/>
        <v>0</v>
      </c>
      <c r="L152" s="4"/>
      <c r="M152" s="64">
        <f t="shared" si="38"/>
        <v>0</v>
      </c>
      <c r="N152" s="48">
        <f t="shared" si="39"/>
        <v>0</v>
      </c>
      <c r="O152" s="74">
        <f t="shared" si="40"/>
        <v>0</v>
      </c>
      <c r="P152" s="74">
        <f t="shared" si="41"/>
        <v>0</v>
      </c>
    </row>
    <row r="153" spans="1:16" ht="26.25" customHeight="1" x14ac:dyDescent="0.25">
      <c r="A153" s="60">
        <v>102</v>
      </c>
      <c r="B153" s="4"/>
      <c r="C153" s="4"/>
      <c r="D153" s="76"/>
      <c r="E153" s="4"/>
      <c r="F153" s="4"/>
      <c r="G153" s="17">
        <f t="shared" si="36"/>
        <v>0</v>
      </c>
      <c r="H153" s="4"/>
      <c r="I153" s="147">
        <v>0.3</v>
      </c>
      <c r="J153" s="4"/>
      <c r="K153" s="17">
        <f t="shared" si="37"/>
        <v>0</v>
      </c>
      <c r="L153" s="4"/>
      <c r="M153" s="64">
        <f t="shared" si="38"/>
        <v>0</v>
      </c>
      <c r="N153" s="48">
        <f t="shared" si="39"/>
        <v>0</v>
      </c>
      <c r="O153" s="74">
        <f t="shared" si="40"/>
        <v>0</v>
      </c>
      <c r="P153" s="74">
        <f t="shared" si="41"/>
        <v>0</v>
      </c>
    </row>
    <row r="154" spans="1:16" ht="26.25" customHeight="1" x14ac:dyDescent="0.25">
      <c r="A154" s="60">
        <v>103</v>
      </c>
      <c r="B154" s="4"/>
      <c r="C154" s="4"/>
      <c r="D154" s="76"/>
      <c r="E154" s="4"/>
      <c r="F154" s="4"/>
      <c r="G154" s="17">
        <f t="shared" si="36"/>
        <v>0</v>
      </c>
      <c r="H154" s="4"/>
      <c r="I154" s="147">
        <v>0.3</v>
      </c>
      <c r="J154" s="4"/>
      <c r="K154" s="17">
        <f t="shared" si="37"/>
        <v>0</v>
      </c>
      <c r="L154" s="4"/>
      <c r="M154" s="64">
        <f t="shared" si="38"/>
        <v>0</v>
      </c>
      <c r="N154" s="48">
        <f t="shared" si="39"/>
        <v>0</v>
      </c>
      <c r="O154" s="74">
        <f t="shared" si="40"/>
        <v>0</v>
      </c>
      <c r="P154" s="74">
        <f t="shared" si="41"/>
        <v>0</v>
      </c>
    </row>
    <row r="155" spans="1:16" ht="26.25" customHeight="1" x14ac:dyDescent="0.25">
      <c r="A155" s="60">
        <v>104</v>
      </c>
      <c r="B155" s="4"/>
      <c r="C155" s="4"/>
      <c r="D155" s="76"/>
      <c r="E155" s="4"/>
      <c r="F155" s="4"/>
      <c r="G155" s="17">
        <f t="shared" si="36"/>
        <v>0</v>
      </c>
      <c r="H155" s="4"/>
      <c r="I155" s="147">
        <v>0.3</v>
      </c>
      <c r="J155" s="4"/>
      <c r="K155" s="17">
        <f t="shared" si="37"/>
        <v>0</v>
      </c>
      <c r="L155" s="4"/>
      <c r="M155" s="64">
        <f t="shared" si="38"/>
        <v>0</v>
      </c>
      <c r="N155" s="48">
        <f t="shared" si="39"/>
        <v>0</v>
      </c>
      <c r="O155" s="74">
        <f t="shared" si="40"/>
        <v>0</v>
      </c>
      <c r="P155" s="74">
        <f t="shared" si="41"/>
        <v>0</v>
      </c>
    </row>
    <row r="156" spans="1:16" ht="26.25" customHeight="1" x14ac:dyDescent="0.25">
      <c r="A156" s="60">
        <v>105</v>
      </c>
      <c r="B156" s="4"/>
      <c r="C156" s="4"/>
      <c r="D156" s="76"/>
      <c r="E156" s="4"/>
      <c r="F156" s="4"/>
      <c r="G156" s="17">
        <f t="shared" si="36"/>
        <v>0</v>
      </c>
      <c r="H156" s="4"/>
      <c r="I156" s="147">
        <v>0.3</v>
      </c>
      <c r="J156" s="4"/>
      <c r="K156" s="17">
        <f t="shared" ref="K156:K166" si="42">H156-J156</f>
        <v>0</v>
      </c>
      <c r="L156" s="4"/>
      <c r="M156" s="64">
        <f t="shared" ref="M156:M166" si="43">I156*J156*G156</f>
        <v>0</v>
      </c>
      <c r="N156" s="48">
        <f t="shared" ref="N156:N166" si="44">((M156*10)/100)+M156</f>
        <v>0</v>
      </c>
      <c r="O156" s="74">
        <f t="shared" ref="O156:O166" si="45">G156*J156</f>
        <v>0</v>
      </c>
      <c r="P156" s="74">
        <f t="shared" ref="P156:P166" si="46">G156*K156</f>
        <v>0</v>
      </c>
    </row>
    <row r="157" spans="1:16" ht="26.25" customHeight="1" x14ac:dyDescent="0.25">
      <c r="A157" s="60">
        <v>106</v>
      </c>
      <c r="B157" s="4"/>
      <c r="C157" s="4"/>
      <c r="D157" s="76"/>
      <c r="E157" s="4"/>
      <c r="F157" s="4"/>
      <c r="G157" s="17">
        <f t="shared" si="36"/>
        <v>0</v>
      </c>
      <c r="H157" s="4"/>
      <c r="I157" s="147">
        <v>0.3</v>
      </c>
      <c r="J157" s="4"/>
      <c r="K157" s="17">
        <f t="shared" si="42"/>
        <v>0</v>
      </c>
      <c r="L157" s="4"/>
      <c r="M157" s="64">
        <f t="shared" si="43"/>
        <v>0</v>
      </c>
      <c r="N157" s="48">
        <f t="shared" si="44"/>
        <v>0</v>
      </c>
      <c r="O157" s="74">
        <f t="shared" si="45"/>
        <v>0</v>
      </c>
      <c r="P157" s="74">
        <f t="shared" si="46"/>
        <v>0</v>
      </c>
    </row>
    <row r="158" spans="1:16" ht="26.25" customHeight="1" x14ac:dyDescent="0.25">
      <c r="A158" s="60">
        <v>107</v>
      </c>
      <c r="B158" s="4"/>
      <c r="C158" s="4"/>
      <c r="D158" s="76"/>
      <c r="E158" s="4"/>
      <c r="F158" s="4"/>
      <c r="G158" s="17">
        <f t="shared" si="36"/>
        <v>0</v>
      </c>
      <c r="H158" s="4"/>
      <c r="I158" s="147">
        <v>0.3</v>
      </c>
      <c r="J158" s="4"/>
      <c r="K158" s="17">
        <f t="shared" si="42"/>
        <v>0</v>
      </c>
      <c r="L158" s="4"/>
      <c r="M158" s="64">
        <f t="shared" si="43"/>
        <v>0</v>
      </c>
      <c r="N158" s="48">
        <f t="shared" si="44"/>
        <v>0</v>
      </c>
      <c r="O158" s="74">
        <f t="shared" si="45"/>
        <v>0</v>
      </c>
      <c r="P158" s="74">
        <f t="shared" si="46"/>
        <v>0</v>
      </c>
    </row>
    <row r="159" spans="1:16" ht="26.25" customHeight="1" x14ac:dyDescent="0.25">
      <c r="A159" s="60">
        <v>108</v>
      </c>
      <c r="B159" s="4"/>
      <c r="C159" s="4"/>
      <c r="D159" s="76"/>
      <c r="E159" s="4"/>
      <c r="F159" s="4"/>
      <c r="G159" s="17">
        <f t="shared" si="36"/>
        <v>0</v>
      </c>
      <c r="H159" s="4"/>
      <c r="I159" s="147">
        <v>0.3</v>
      </c>
      <c r="J159" s="4"/>
      <c r="K159" s="17">
        <f t="shared" si="42"/>
        <v>0</v>
      </c>
      <c r="L159" s="4"/>
      <c r="M159" s="64">
        <f t="shared" si="43"/>
        <v>0</v>
      </c>
      <c r="N159" s="48">
        <f t="shared" si="44"/>
        <v>0</v>
      </c>
      <c r="O159" s="74">
        <f t="shared" si="45"/>
        <v>0</v>
      </c>
      <c r="P159" s="74">
        <f t="shared" si="46"/>
        <v>0</v>
      </c>
    </row>
    <row r="160" spans="1:16" ht="26.25" customHeight="1" x14ac:dyDescent="0.25">
      <c r="A160" s="60">
        <v>109</v>
      </c>
      <c r="B160" s="4"/>
      <c r="C160" s="4"/>
      <c r="D160" s="76"/>
      <c r="E160" s="4"/>
      <c r="F160" s="4"/>
      <c r="G160" s="17">
        <f t="shared" si="36"/>
        <v>0</v>
      </c>
      <c r="H160" s="4"/>
      <c r="I160" s="147">
        <v>0.3</v>
      </c>
      <c r="J160" s="4"/>
      <c r="K160" s="17">
        <f t="shared" si="42"/>
        <v>0</v>
      </c>
      <c r="L160" s="4"/>
      <c r="M160" s="64">
        <f t="shared" si="43"/>
        <v>0</v>
      </c>
      <c r="N160" s="48">
        <f t="shared" si="44"/>
        <v>0</v>
      </c>
      <c r="O160" s="74">
        <f t="shared" si="45"/>
        <v>0</v>
      </c>
      <c r="P160" s="74">
        <f t="shared" si="46"/>
        <v>0</v>
      </c>
    </row>
    <row r="161" spans="1:16" ht="26.25" customHeight="1" x14ac:dyDescent="0.25">
      <c r="A161" s="60">
        <v>110</v>
      </c>
      <c r="B161" s="4"/>
      <c r="C161" s="4"/>
      <c r="D161" s="76"/>
      <c r="E161" s="4"/>
      <c r="F161" s="4"/>
      <c r="G161" s="17">
        <f t="shared" si="36"/>
        <v>0</v>
      </c>
      <c r="H161" s="4"/>
      <c r="I161" s="147">
        <v>0.3</v>
      </c>
      <c r="J161" s="4"/>
      <c r="K161" s="17">
        <f t="shared" si="42"/>
        <v>0</v>
      </c>
      <c r="L161" s="4"/>
      <c r="M161" s="64">
        <f t="shared" si="43"/>
        <v>0</v>
      </c>
      <c r="N161" s="48">
        <f t="shared" si="44"/>
        <v>0</v>
      </c>
      <c r="O161" s="74">
        <f t="shared" si="45"/>
        <v>0</v>
      </c>
      <c r="P161" s="74">
        <f t="shared" si="46"/>
        <v>0</v>
      </c>
    </row>
    <row r="162" spans="1:16" ht="26.25" customHeight="1" x14ac:dyDescent="0.25">
      <c r="A162" s="60">
        <v>111</v>
      </c>
      <c r="B162" s="4"/>
      <c r="C162" s="4"/>
      <c r="D162" s="76"/>
      <c r="E162" s="4"/>
      <c r="F162" s="4"/>
      <c r="G162" s="17">
        <f t="shared" si="36"/>
        <v>0</v>
      </c>
      <c r="H162" s="4"/>
      <c r="I162" s="147">
        <v>0.3</v>
      </c>
      <c r="J162" s="4"/>
      <c r="K162" s="17">
        <f t="shared" si="42"/>
        <v>0</v>
      </c>
      <c r="L162" s="4"/>
      <c r="M162" s="64">
        <f t="shared" si="43"/>
        <v>0</v>
      </c>
      <c r="N162" s="48">
        <f t="shared" si="44"/>
        <v>0</v>
      </c>
      <c r="O162" s="74">
        <f t="shared" si="45"/>
        <v>0</v>
      </c>
      <c r="P162" s="74">
        <f t="shared" si="46"/>
        <v>0</v>
      </c>
    </row>
    <row r="163" spans="1:16" ht="26.25" customHeight="1" x14ac:dyDescent="0.25">
      <c r="A163" s="60">
        <v>112</v>
      </c>
      <c r="B163" s="4"/>
      <c r="C163" s="4"/>
      <c r="D163" s="76"/>
      <c r="E163" s="4"/>
      <c r="F163" s="4"/>
      <c r="G163" s="17">
        <f t="shared" si="36"/>
        <v>0</v>
      </c>
      <c r="H163" s="4"/>
      <c r="I163" s="147">
        <v>0.3</v>
      </c>
      <c r="J163" s="4"/>
      <c r="K163" s="17">
        <f t="shared" si="42"/>
        <v>0</v>
      </c>
      <c r="L163" s="4"/>
      <c r="M163" s="64">
        <f t="shared" si="43"/>
        <v>0</v>
      </c>
      <c r="N163" s="48">
        <f t="shared" si="44"/>
        <v>0</v>
      </c>
      <c r="O163" s="74">
        <f t="shared" si="45"/>
        <v>0</v>
      </c>
      <c r="P163" s="74">
        <f t="shared" si="46"/>
        <v>0</v>
      </c>
    </row>
    <row r="164" spans="1:16" ht="26.25" customHeight="1" x14ac:dyDescent="0.25">
      <c r="A164" s="60">
        <v>113</v>
      </c>
      <c r="B164" s="4"/>
      <c r="C164" s="4"/>
      <c r="D164" s="76"/>
      <c r="E164" s="4"/>
      <c r="F164" s="4"/>
      <c r="G164" s="17">
        <f t="shared" si="36"/>
        <v>0</v>
      </c>
      <c r="H164" s="4"/>
      <c r="I164" s="147">
        <v>0.3</v>
      </c>
      <c r="J164" s="4"/>
      <c r="K164" s="17">
        <f t="shared" si="42"/>
        <v>0</v>
      </c>
      <c r="L164" s="4"/>
      <c r="M164" s="64">
        <f t="shared" si="43"/>
        <v>0</v>
      </c>
      <c r="N164" s="48">
        <f t="shared" si="44"/>
        <v>0</v>
      </c>
      <c r="O164" s="74">
        <f t="shared" si="45"/>
        <v>0</v>
      </c>
      <c r="P164" s="74">
        <f t="shared" si="46"/>
        <v>0</v>
      </c>
    </row>
    <row r="165" spans="1:16" ht="26.25" customHeight="1" x14ac:dyDescent="0.25">
      <c r="A165" s="60">
        <v>114</v>
      </c>
      <c r="B165" s="4"/>
      <c r="C165" s="4"/>
      <c r="D165" s="76"/>
      <c r="E165" s="4"/>
      <c r="F165" s="4"/>
      <c r="G165" s="17">
        <f t="shared" si="36"/>
        <v>0</v>
      </c>
      <c r="H165" s="4"/>
      <c r="I165" s="147">
        <v>0.3</v>
      </c>
      <c r="J165" s="4"/>
      <c r="K165" s="17">
        <f t="shared" si="42"/>
        <v>0</v>
      </c>
      <c r="L165" s="4"/>
      <c r="M165" s="64">
        <f t="shared" si="43"/>
        <v>0</v>
      </c>
      <c r="N165" s="48">
        <f t="shared" si="44"/>
        <v>0</v>
      </c>
      <c r="O165" s="74">
        <f t="shared" si="45"/>
        <v>0</v>
      </c>
      <c r="P165" s="74">
        <f t="shared" si="46"/>
        <v>0</v>
      </c>
    </row>
    <row r="166" spans="1:16" ht="26.25" customHeight="1" x14ac:dyDescent="0.25">
      <c r="A166" s="60">
        <v>115</v>
      </c>
      <c r="B166" s="4"/>
      <c r="C166" s="4"/>
      <c r="D166" s="76"/>
      <c r="E166" s="4"/>
      <c r="F166" s="4"/>
      <c r="G166" s="17">
        <f t="shared" si="36"/>
        <v>0</v>
      </c>
      <c r="H166" s="4"/>
      <c r="I166" s="147">
        <v>0.3</v>
      </c>
      <c r="J166" s="4"/>
      <c r="K166" s="17">
        <f t="shared" si="42"/>
        <v>0</v>
      </c>
      <c r="L166" s="4"/>
      <c r="M166" s="64">
        <f t="shared" si="43"/>
        <v>0</v>
      </c>
      <c r="N166" s="48">
        <f t="shared" si="44"/>
        <v>0</v>
      </c>
      <c r="O166" s="74">
        <f t="shared" si="45"/>
        <v>0</v>
      </c>
      <c r="P166" s="74">
        <f t="shared" si="46"/>
        <v>0</v>
      </c>
    </row>
    <row r="167" spans="1:16" ht="26.25" customHeight="1" x14ac:dyDescent="0.25">
      <c r="A167" s="291" t="s">
        <v>152</v>
      </c>
      <c r="B167" s="291"/>
      <c r="C167" s="291"/>
      <c r="D167" s="291"/>
      <c r="E167" s="292"/>
      <c r="F167" s="8"/>
      <c r="G167" s="18">
        <f>SUM(G137:G166)</f>
        <v>0</v>
      </c>
      <c r="H167" s="18">
        <f>SUM(H137:H166)</f>
        <v>0</v>
      </c>
      <c r="I167" s="8"/>
      <c r="J167" s="18">
        <f>SUM(J137:J166)</f>
        <v>0</v>
      </c>
      <c r="K167" s="18">
        <f>SUM(K137:K166)</f>
        <v>0</v>
      </c>
      <c r="L167" s="8"/>
      <c r="M167" s="8"/>
      <c r="N167" s="47">
        <f>SUMIF((B137:B166),"",(N137:N166))</f>
        <v>0</v>
      </c>
      <c r="O167" s="74">
        <f>SUMIF((B142:B166),"",(O142:O166))</f>
        <v>0</v>
      </c>
      <c r="P167" s="74">
        <f>SUMIF((B142:B166),"",(P142:P166))</f>
        <v>0</v>
      </c>
    </row>
    <row r="168" spans="1:16" ht="33" customHeight="1" x14ac:dyDescent="0.25">
      <c r="I168" s="23" t="s">
        <v>26</v>
      </c>
      <c r="L168" s="245" t="s">
        <v>27</v>
      </c>
      <c r="M168" s="246"/>
      <c r="N168" s="104"/>
      <c r="O168" s="184">
        <f>SUM(O142:O166)</f>
        <v>0</v>
      </c>
      <c r="P168" s="184">
        <f>SUM(P142:P166)</f>
        <v>0</v>
      </c>
    </row>
    <row r="169" spans="1:16" ht="20.25" customHeight="1" x14ac:dyDescent="0.25">
      <c r="L169" s="293" t="s">
        <v>103</v>
      </c>
      <c r="M169" s="293"/>
      <c r="N169" s="293"/>
    </row>
    <row r="170" spans="1:16" ht="26.25" customHeight="1" x14ac:dyDescent="0.25">
      <c r="A170" s="2" t="s">
        <v>15</v>
      </c>
      <c r="B170" s="2"/>
      <c r="C170" s="2"/>
      <c r="D170" s="2"/>
      <c r="E170" s="294" t="s">
        <v>119</v>
      </c>
      <c r="F170" s="82"/>
      <c r="G170" s="83" t="s">
        <v>18</v>
      </c>
      <c r="H170" s="243">
        <f>H127</f>
        <v>0</v>
      </c>
      <c r="I170" s="243"/>
      <c r="J170" s="243"/>
      <c r="K170" s="243"/>
      <c r="L170" s="243"/>
      <c r="M170" s="295" t="s">
        <v>143</v>
      </c>
      <c r="N170" s="296"/>
      <c r="O170" s="296"/>
      <c r="P170" s="297"/>
    </row>
    <row r="171" spans="1:16" ht="40.5" customHeight="1" x14ac:dyDescent="0.25">
      <c r="A171" s="262" t="s">
        <v>148</v>
      </c>
      <c r="B171" s="262"/>
      <c r="C171" s="2"/>
      <c r="D171" s="2"/>
      <c r="E171" s="294"/>
      <c r="F171" s="95"/>
      <c r="G171" s="96" t="s">
        <v>20</v>
      </c>
      <c r="H171" s="243">
        <f>H128</f>
        <v>0</v>
      </c>
      <c r="I171" s="243"/>
      <c r="J171" s="243"/>
      <c r="K171" s="243"/>
      <c r="L171" s="243"/>
      <c r="M171" s="298" t="s">
        <v>149</v>
      </c>
      <c r="N171" s="299"/>
      <c r="O171" s="300">
        <f>O128</f>
        <v>0</v>
      </c>
      <c r="P171" s="301"/>
    </row>
    <row r="172" spans="1:16" ht="33" customHeight="1" x14ac:dyDescent="0.25">
      <c r="A172" s="2"/>
      <c r="B172" s="2"/>
      <c r="C172" s="2"/>
      <c r="D172" s="2"/>
      <c r="E172" s="294"/>
      <c r="F172" s="82"/>
      <c r="G172" s="83" t="s">
        <v>134</v>
      </c>
      <c r="H172" s="258">
        <f>H129</f>
        <v>0</v>
      </c>
      <c r="I172" s="259"/>
      <c r="J172" s="260"/>
      <c r="K172" s="97" t="s">
        <v>133</v>
      </c>
      <c r="L172" s="98">
        <f>L129</f>
        <v>0</v>
      </c>
      <c r="M172" s="242" t="s">
        <v>120</v>
      </c>
      <c r="N172" s="242"/>
      <c r="O172" s="242"/>
      <c r="P172" s="242"/>
    </row>
    <row r="173" spans="1:16" ht="19.5" customHeight="1" x14ac:dyDescent="0.25">
      <c r="E173" s="294"/>
      <c r="F173" s="82"/>
      <c r="G173" s="83" t="s">
        <v>19</v>
      </c>
      <c r="H173" s="243">
        <f>H130</f>
        <v>0</v>
      </c>
      <c r="I173" s="243"/>
      <c r="J173" s="243"/>
      <c r="K173" s="243"/>
      <c r="L173" s="243"/>
      <c r="M173" s="82"/>
      <c r="N173" s="83"/>
      <c r="O173" s="243"/>
      <c r="P173" s="243"/>
    </row>
    <row r="174" spans="1:16" ht="18.75" x14ac:dyDescent="0.25">
      <c r="A174" s="77" t="s">
        <v>264</v>
      </c>
      <c r="B174" s="77"/>
      <c r="C174" s="77"/>
      <c r="D174" s="77"/>
      <c r="E174" s="77"/>
      <c r="F174" s="77"/>
      <c r="G174" s="77"/>
      <c r="H174" s="77"/>
      <c r="I174" s="77"/>
      <c r="J174" s="77"/>
      <c r="K174" s="77"/>
      <c r="L174" s="77"/>
      <c r="M174" s="77"/>
      <c r="N174" s="77"/>
    </row>
    <row r="175" spans="1:16" ht="18.75" x14ac:dyDescent="0.25">
      <c r="A175" s="77" t="s">
        <v>265</v>
      </c>
      <c r="B175" s="77"/>
      <c r="C175" s="77"/>
      <c r="D175" s="77"/>
      <c r="E175" s="77"/>
      <c r="F175" s="77"/>
      <c r="G175" s="77"/>
      <c r="H175" s="77"/>
      <c r="I175" s="77"/>
      <c r="J175" s="77"/>
      <c r="K175" s="77"/>
      <c r="L175" s="77"/>
      <c r="M175" s="77"/>
      <c r="N175" s="77"/>
    </row>
    <row r="176" spans="1:16" ht="15.75" x14ac:dyDescent="0.25">
      <c r="A176" s="106" t="s">
        <v>121</v>
      </c>
      <c r="B176" s="106"/>
      <c r="C176" s="106"/>
      <c r="D176" s="106"/>
      <c r="E176" s="106"/>
      <c r="F176" s="106"/>
      <c r="G176" s="106"/>
      <c r="H176" s="106"/>
      <c r="I176" s="106"/>
      <c r="J176" s="81"/>
      <c r="K176" s="81"/>
      <c r="L176" s="81"/>
      <c r="M176" s="81"/>
      <c r="N176" s="81"/>
    </row>
    <row r="177" spans="1:16" ht="18.75" x14ac:dyDescent="0.25">
      <c r="A177" s="84" t="s">
        <v>4</v>
      </c>
      <c r="B177" s="108" t="s">
        <v>5</v>
      </c>
      <c r="C177" s="110" t="s">
        <v>6</v>
      </c>
      <c r="D177" s="9" t="s">
        <v>7</v>
      </c>
      <c r="E177" s="9" t="s">
        <v>8</v>
      </c>
      <c r="F177" s="9" t="s">
        <v>9</v>
      </c>
      <c r="G177" s="84" t="s">
        <v>10</v>
      </c>
      <c r="H177" s="9" t="s">
        <v>11</v>
      </c>
      <c r="I177" s="25" t="s">
        <v>12</v>
      </c>
      <c r="J177" s="9" t="s">
        <v>13</v>
      </c>
      <c r="K177" s="9" t="s">
        <v>14</v>
      </c>
      <c r="L177" s="9" t="s">
        <v>24</v>
      </c>
      <c r="M177" s="88" t="s">
        <v>25</v>
      </c>
      <c r="N177" s="88" t="s">
        <v>110</v>
      </c>
      <c r="O177" s="51" t="s">
        <v>111</v>
      </c>
      <c r="P177" s="51" t="s">
        <v>112</v>
      </c>
    </row>
    <row r="178" spans="1:16" ht="111" customHeight="1" x14ac:dyDescent="0.25">
      <c r="A178" s="86" t="s">
        <v>0</v>
      </c>
      <c r="B178" s="109" t="s">
        <v>142</v>
      </c>
      <c r="C178" s="111" t="s">
        <v>139</v>
      </c>
      <c r="D178" s="44" t="s">
        <v>263</v>
      </c>
      <c r="E178" s="15" t="s">
        <v>1</v>
      </c>
      <c r="F178" s="15" t="s">
        <v>2</v>
      </c>
      <c r="G178" s="86" t="s">
        <v>144</v>
      </c>
      <c r="H178" s="15" t="s">
        <v>3</v>
      </c>
      <c r="I178" s="148" t="s">
        <v>277</v>
      </c>
      <c r="J178" s="15" t="s">
        <v>138</v>
      </c>
      <c r="K178" s="15" t="s">
        <v>136</v>
      </c>
      <c r="L178" s="15" t="s">
        <v>140</v>
      </c>
      <c r="M178" s="89" t="s">
        <v>145</v>
      </c>
      <c r="N178" s="107" t="s">
        <v>141</v>
      </c>
      <c r="O178" s="90" t="s">
        <v>146</v>
      </c>
      <c r="P178" s="90" t="s">
        <v>147</v>
      </c>
    </row>
    <row r="179" spans="1:16" ht="26.25" customHeight="1" x14ac:dyDescent="0.25">
      <c r="A179" s="60">
        <v>116</v>
      </c>
      <c r="B179" s="4"/>
      <c r="C179" s="4"/>
      <c r="D179" s="76"/>
      <c r="E179" s="5"/>
      <c r="F179" s="5"/>
      <c r="G179" s="17">
        <f t="shared" ref="G179:G208" si="47">F179-E179</f>
        <v>0</v>
      </c>
      <c r="H179" s="4"/>
      <c r="I179" s="147">
        <v>0.3</v>
      </c>
      <c r="J179" s="4"/>
      <c r="K179" s="17">
        <f t="shared" ref="K179:K197" si="48">H179-J179</f>
        <v>0</v>
      </c>
      <c r="L179" s="4"/>
      <c r="M179" s="64">
        <f t="shared" ref="M179:M197" si="49">I179*J179*G179</f>
        <v>0</v>
      </c>
      <c r="N179" s="48">
        <f t="shared" ref="N179:N197" si="50">((M179*10)/100)+M179</f>
        <v>0</v>
      </c>
      <c r="O179" s="74">
        <f t="shared" ref="O179:O197" si="51">G179*J179</f>
        <v>0</v>
      </c>
      <c r="P179" s="74">
        <f t="shared" ref="P179:P197" si="52">G179*K179</f>
        <v>0</v>
      </c>
    </row>
    <row r="180" spans="1:16" ht="26.25" customHeight="1" x14ac:dyDescent="0.25">
      <c r="A180" s="60">
        <v>117</v>
      </c>
      <c r="B180" s="4"/>
      <c r="C180" s="4"/>
      <c r="D180" s="76"/>
      <c r="E180" s="5"/>
      <c r="F180" s="5"/>
      <c r="G180" s="17">
        <f t="shared" si="47"/>
        <v>0</v>
      </c>
      <c r="H180" s="4"/>
      <c r="I180" s="147">
        <v>0.3</v>
      </c>
      <c r="J180" s="4"/>
      <c r="K180" s="17">
        <f t="shared" si="48"/>
        <v>0</v>
      </c>
      <c r="L180" s="4"/>
      <c r="M180" s="64">
        <f t="shared" si="49"/>
        <v>0</v>
      </c>
      <c r="N180" s="48">
        <f t="shared" si="50"/>
        <v>0</v>
      </c>
      <c r="O180" s="74">
        <f t="shared" si="51"/>
        <v>0</v>
      </c>
      <c r="P180" s="74">
        <f t="shared" si="52"/>
        <v>0</v>
      </c>
    </row>
    <row r="181" spans="1:16" ht="26.25" customHeight="1" x14ac:dyDescent="0.25">
      <c r="A181" s="60">
        <v>118</v>
      </c>
      <c r="B181" s="4"/>
      <c r="C181" s="4"/>
      <c r="D181" s="76"/>
      <c r="E181" s="5"/>
      <c r="F181" s="5"/>
      <c r="G181" s="17">
        <f t="shared" si="47"/>
        <v>0</v>
      </c>
      <c r="H181" s="4"/>
      <c r="I181" s="147">
        <v>0.3</v>
      </c>
      <c r="J181" s="4"/>
      <c r="K181" s="17">
        <f t="shared" si="48"/>
        <v>0</v>
      </c>
      <c r="L181" s="4"/>
      <c r="M181" s="64">
        <f t="shared" si="49"/>
        <v>0</v>
      </c>
      <c r="N181" s="48">
        <f t="shared" si="50"/>
        <v>0</v>
      </c>
      <c r="O181" s="74">
        <f t="shared" si="51"/>
        <v>0</v>
      </c>
      <c r="P181" s="74">
        <f t="shared" si="52"/>
        <v>0</v>
      </c>
    </row>
    <row r="182" spans="1:16" ht="26.25" customHeight="1" x14ac:dyDescent="0.25">
      <c r="A182" s="60">
        <v>119</v>
      </c>
      <c r="B182" s="4"/>
      <c r="C182" s="4"/>
      <c r="D182" s="76"/>
      <c r="E182" s="5"/>
      <c r="F182" s="5"/>
      <c r="G182" s="17">
        <f t="shared" si="47"/>
        <v>0</v>
      </c>
      <c r="H182" s="4"/>
      <c r="I182" s="147">
        <v>0.3</v>
      </c>
      <c r="J182" s="4"/>
      <c r="K182" s="17">
        <f t="shared" si="48"/>
        <v>0</v>
      </c>
      <c r="L182" s="4"/>
      <c r="M182" s="64">
        <f t="shared" si="49"/>
        <v>0</v>
      </c>
      <c r="N182" s="48">
        <f t="shared" si="50"/>
        <v>0</v>
      </c>
      <c r="O182" s="74">
        <f t="shared" si="51"/>
        <v>0</v>
      </c>
      <c r="P182" s="74">
        <f t="shared" si="52"/>
        <v>0</v>
      </c>
    </row>
    <row r="183" spans="1:16" ht="26.25" customHeight="1" x14ac:dyDescent="0.25">
      <c r="A183" s="60">
        <v>120</v>
      </c>
      <c r="B183" s="4"/>
      <c r="C183" s="4"/>
      <c r="D183" s="76"/>
      <c r="E183" s="5"/>
      <c r="F183" s="5"/>
      <c r="G183" s="17">
        <f t="shared" si="47"/>
        <v>0</v>
      </c>
      <c r="H183" s="4"/>
      <c r="I183" s="147">
        <v>0.3</v>
      </c>
      <c r="J183" s="4"/>
      <c r="K183" s="17">
        <f t="shared" si="48"/>
        <v>0</v>
      </c>
      <c r="L183" s="4"/>
      <c r="M183" s="64">
        <f t="shared" si="49"/>
        <v>0</v>
      </c>
      <c r="N183" s="48">
        <f t="shared" si="50"/>
        <v>0</v>
      </c>
      <c r="O183" s="74">
        <f t="shared" si="51"/>
        <v>0</v>
      </c>
      <c r="P183" s="74">
        <f t="shared" si="52"/>
        <v>0</v>
      </c>
    </row>
    <row r="184" spans="1:16" ht="26.25" customHeight="1" x14ac:dyDescent="0.25">
      <c r="A184" s="60">
        <v>121</v>
      </c>
      <c r="B184" s="4"/>
      <c r="C184" s="4"/>
      <c r="D184" s="76"/>
      <c r="E184" s="4"/>
      <c r="F184" s="4"/>
      <c r="G184" s="17">
        <f t="shared" si="47"/>
        <v>0</v>
      </c>
      <c r="H184" s="4"/>
      <c r="I184" s="147">
        <v>0.3</v>
      </c>
      <c r="J184" s="4"/>
      <c r="K184" s="17">
        <f t="shared" si="48"/>
        <v>0</v>
      </c>
      <c r="L184" s="4"/>
      <c r="M184" s="64">
        <f t="shared" si="49"/>
        <v>0</v>
      </c>
      <c r="N184" s="48">
        <f t="shared" si="50"/>
        <v>0</v>
      </c>
      <c r="O184" s="74">
        <f t="shared" si="51"/>
        <v>0</v>
      </c>
      <c r="P184" s="74">
        <f t="shared" si="52"/>
        <v>0</v>
      </c>
    </row>
    <row r="185" spans="1:16" ht="26.25" customHeight="1" x14ac:dyDescent="0.25">
      <c r="A185" s="60">
        <v>122</v>
      </c>
      <c r="B185" s="4"/>
      <c r="C185" s="4"/>
      <c r="D185" s="76"/>
      <c r="E185" s="4"/>
      <c r="F185" s="4"/>
      <c r="G185" s="17">
        <f t="shared" si="47"/>
        <v>0</v>
      </c>
      <c r="H185" s="4"/>
      <c r="I185" s="147">
        <v>0.3</v>
      </c>
      <c r="J185" s="4"/>
      <c r="K185" s="17">
        <f t="shared" si="48"/>
        <v>0</v>
      </c>
      <c r="L185" s="4"/>
      <c r="M185" s="64">
        <f t="shared" si="49"/>
        <v>0</v>
      </c>
      <c r="N185" s="48">
        <f t="shared" si="50"/>
        <v>0</v>
      </c>
      <c r="O185" s="74">
        <f t="shared" si="51"/>
        <v>0</v>
      </c>
      <c r="P185" s="74">
        <f t="shared" si="52"/>
        <v>0</v>
      </c>
    </row>
    <row r="186" spans="1:16" ht="26.25" customHeight="1" x14ac:dyDescent="0.25">
      <c r="A186" s="60">
        <v>123</v>
      </c>
      <c r="B186" s="4"/>
      <c r="C186" s="4"/>
      <c r="D186" s="76"/>
      <c r="E186" s="4"/>
      <c r="F186" s="4"/>
      <c r="G186" s="17">
        <f t="shared" si="47"/>
        <v>0</v>
      </c>
      <c r="H186" s="4"/>
      <c r="I186" s="147">
        <v>0.3</v>
      </c>
      <c r="J186" s="4"/>
      <c r="K186" s="17">
        <f t="shared" si="48"/>
        <v>0</v>
      </c>
      <c r="L186" s="4"/>
      <c r="M186" s="64">
        <f t="shared" si="49"/>
        <v>0</v>
      </c>
      <c r="N186" s="48">
        <f t="shared" si="50"/>
        <v>0</v>
      </c>
      <c r="O186" s="74">
        <f t="shared" si="51"/>
        <v>0</v>
      </c>
      <c r="P186" s="74">
        <f t="shared" si="52"/>
        <v>0</v>
      </c>
    </row>
    <row r="187" spans="1:16" ht="26.25" customHeight="1" x14ac:dyDescent="0.25">
      <c r="A187" s="60">
        <v>124</v>
      </c>
      <c r="B187" s="4"/>
      <c r="C187" s="4"/>
      <c r="D187" s="76"/>
      <c r="E187" s="4"/>
      <c r="F187" s="4"/>
      <c r="G187" s="17">
        <f t="shared" si="47"/>
        <v>0</v>
      </c>
      <c r="H187" s="4"/>
      <c r="I187" s="147">
        <v>0.3</v>
      </c>
      <c r="J187" s="4"/>
      <c r="K187" s="17">
        <f t="shared" si="48"/>
        <v>0</v>
      </c>
      <c r="L187" s="4"/>
      <c r="M187" s="64">
        <f t="shared" si="49"/>
        <v>0</v>
      </c>
      <c r="N187" s="48">
        <f t="shared" si="50"/>
        <v>0</v>
      </c>
      <c r="O187" s="74">
        <f t="shared" si="51"/>
        <v>0</v>
      </c>
      <c r="P187" s="74">
        <f t="shared" si="52"/>
        <v>0</v>
      </c>
    </row>
    <row r="188" spans="1:16" ht="26.25" customHeight="1" x14ac:dyDescent="0.25">
      <c r="A188" s="60">
        <v>125</v>
      </c>
      <c r="B188" s="4"/>
      <c r="C188" s="4"/>
      <c r="D188" s="76"/>
      <c r="E188" s="4"/>
      <c r="F188" s="4"/>
      <c r="G188" s="17">
        <f t="shared" si="47"/>
        <v>0</v>
      </c>
      <c r="H188" s="4"/>
      <c r="I188" s="147">
        <v>0.3</v>
      </c>
      <c r="J188" s="4"/>
      <c r="K188" s="17">
        <f t="shared" si="48"/>
        <v>0</v>
      </c>
      <c r="L188" s="4"/>
      <c r="M188" s="64">
        <f t="shared" si="49"/>
        <v>0</v>
      </c>
      <c r="N188" s="48">
        <f t="shared" si="50"/>
        <v>0</v>
      </c>
      <c r="O188" s="74">
        <f t="shared" si="51"/>
        <v>0</v>
      </c>
      <c r="P188" s="74">
        <f t="shared" si="52"/>
        <v>0</v>
      </c>
    </row>
    <row r="189" spans="1:16" ht="26.25" customHeight="1" x14ac:dyDescent="0.25">
      <c r="A189" s="60">
        <v>126</v>
      </c>
      <c r="B189" s="4"/>
      <c r="C189" s="4"/>
      <c r="D189" s="76"/>
      <c r="E189" s="4"/>
      <c r="F189" s="4"/>
      <c r="G189" s="17">
        <f t="shared" si="47"/>
        <v>0</v>
      </c>
      <c r="H189" s="4"/>
      <c r="I189" s="147">
        <v>0.3</v>
      </c>
      <c r="J189" s="4"/>
      <c r="K189" s="17">
        <f t="shared" si="48"/>
        <v>0</v>
      </c>
      <c r="L189" s="4"/>
      <c r="M189" s="64">
        <f t="shared" si="49"/>
        <v>0</v>
      </c>
      <c r="N189" s="48">
        <f t="shared" si="50"/>
        <v>0</v>
      </c>
      <c r="O189" s="74">
        <f t="shared" si="51"/>
        <v>0</v>
      </c>
      <c r="P189" s="74">
        <f t="shared" si="52"/>
        <v>0</v>
      </c>
    </row>
    <row r="190" spans="1:16" ht="26.25" customHeight="1" x14ac:dyDescent="0.25">
      <c r="A190" s="60">
        <v>127</v>
      </c>
      <c r="B190" s="4"/>
      <c r="C190" s="4"/>
      <c r="D190" s="76"/>
      <c r="E190" s="4"/>
      <c r="F190" s="4"/>
      <c r="G190" s="17">
        <f t="shared" si="47"/>
        <v>0</v>
      </c>
      <c r="H190" s="4"/>
      <c r="I190" s="147">
        <v>0.3</v>
      </c>
      <c r="J190" s="4"/>
      <c r="K190" s="17">
        <f t="shared" si="48"/>
        <v>0</v>
      </c>
      <c r="L190" s="4"/>
      <c r="M190" s="64">
        <f t="shared" si="49"/>
        <v>0</v>
      </c>
      <c r="N190" s="48">
        <f t="shared" si="50"/>
        <v>0</v>
      </c>
      <c r="O190" s="74">
        <f t="shared" si="51"/>
        <v>0</v>
      </c>
      <c r="P190" s="74">
        <f t="shared" si="52"/>
        <v>0</v>
      </c>
    </row>
    <row r="191" spans="1:16" ht="26.25" customHeight="1" x14ac:dyDescent="0.25">
      <c r="A191" s="60">
        <v>128</v>
      </c>
      <c r="B191" s="4"/>
      <c r="C191" s="4"/>
      <c r="D191" s="76"/>
      <c r="E191" s="4"/>
      <c r="F191" s="4"/>
      <c r="G191" s="17">
        <f t="shared" si="47"/>
        <v>0</v>
      </c>
      <c r="H191" s="4"/>
      <c r="I191" s="147">
        <v>0.3</v>
      </c>
      <c r="J191" s="4"/>
      <c r="K191" s="17">
        <f t="shared" si="48"/>
        <v>0</v>
      </c>
      <c r="L191" s="4"/>
      <c r="M191" s="64">
        <f t="shared" si="49"/>
        <v>0</v>
      </c>
      <c r="N191" s="48">
        <f t="shared" si="50"/>
        <v>0</v>
      </c>
      <c r="O191" s="74">
        <f t="shared" si="51"/>
        <v>0</v>
      </c>
      <c r="P191" s="74">
        <f t="shared" si="52"/>
        <v>0</v>
      </c>
    </row>
    <row r="192" spans="1:16" ht="26.25" customHeight="1" x14ac:dyDescent="0.25">
      <c r="A192" s="60">
        <v>129</v>
      </c>
      <c r="B192" s="4"/>
      <c r="C192" s="4"/>
      <c r="D192" s="76"/>
      <c r="E192" s="4"/>
      <c r="F192" s="4"/>
      <c r="G192" s="17">
        <f t="shared" si="47"/>
        <v>0</v>
      </c>
      <c r="H192" s="4"/>
      <c r="I192" s="147">
        <v>0.3</v>
      </c>
      <c r="J192" s="4"/>
      <c r="K192" s="17">
        <f t="shared" si="48"/>
        <v>0</v>
      </c>
      <c r="L192" s="4"/>
      <c r="M192" s="64">
        <f t="shared" si="49"/>
        <v>0</v>
      </c>
      <c r="N192" s="48">
        <f t="shared" si="50"/>
        <v>0</v>
      </c>
      <c r="O192" s="74">
        <f t="shared" si="51"/>
        <v>0</v>
      </c>
      <c r="P192" s="74">
        <f t="shared" si="52"/>
        <v>0</v>
      </c>
    </row>
    <row r="193" spans="1:16" ht="26.25" customHeight="1" x14ac:dyDescent="0.25">
      <c r="A193" s="60">
        <v>130</v>
      </c>
      <c r="B193" s="4"/>
      <c r="C193" s="4"/>
      <c r="D193" s="76"/>
      <c r="E193" s="4"/>
      <c r="F193" s="4"/>
      <c r="G193" s="17">
        <f t="shared" si="47"/>
        <v>0</v>
      </c>
      <c r="H193" s="4"/>
      <c r="I193" s="147">
        <v>0.3</v>
      </c>
      <c r="J193" s="4"/>
      <c r="K193" s="17">
        <f t="shared" si="48"/>
        <v>0</v>
      </c>
      <c r="L193" s="4"/>
      <c r="M193" s="64">
        <f t="shared" si="49"/>
        <v>0</v>
      </c>
      <c r="N193" s="48">
        <f t="shared" si="50"/>
        <v>0</v>
      </c>
      <c r="O193" s="74">
        <f t="shared" si="51"/>
        <v>0</v>
      </c>
      <c r="P193" s="74">
        <f t="shared" si="52"/>
        <v>0</v>
      </c>
    </row>
    <row r="194" spans="1:16" ht="26.25" customHeight="1" x14ac:dyDescent="0.25">
      <c r="A194" s="60">
        <v>131</v>
      </c>
      <c r="B194" s="4"/>
      <c r="C194" s="4"/>
      <c r="D194" s="76"/>
      <c r="E194" s="4"/>
      <c r="F194" s="4"/>
      <c r="G194" s="17">
        <f t="shared" si="47"/>
        <v>0</v>
      </c>
      <c r="H194" s="4"/>
      <c r="I194" s="147">
        <v>0.3</v>
      </c>
      <c r="J194" s="4"/>
      <c r="K194" s="17">
        <f t="shared" si="48"/>
        <v>0</v>
      </c>
      <c r="L194" s="4"/>
      <c r="M194" s="64">
        <f t="shared" si="49"/>
        <v>0</v>
      </c>
      <c r="N194" s="48">
        <f t="shared" si="50"/>
        <v>0</v>
      </c>
      <c r="O194" s="74">
        <f t="shared" si="51"/>
        <v>0</v>
      </c>
      <c r="P194" s="74">
        <f t="shared" si="52"/>
        <v>0</v>
      </c>
    </row>
    <row r="195" spans="1:16" ht="26.25" customHeight="1" x14ac:dyDescent="0.25">
      <c r="A195" s="60">
        <v>132</v>
      </c>
      <c r="B195" s="4"/>
      <c r="C195" s="4"/>
      <c r="D195" s="76"/>
      <c r="E195" s="4"/>
      <c r="F195" s="4"/>
      <c r="G195" s="17">
        <f t="shared" si="47"/>
        <v>0</v>
      </c>
      <c r="H195" s="4"/>
      <c r="I195" s="147">
        <v>0.3</v>
      </c>
      <c r="J195" s="4"/>
      <c r="K195" s="17">
        <f t="shared" si="48"/>
        <v>0</v>
      </c>
      <c r="L195" s="4"/>
      <c r="M195" s="64">
        <f t="shared" si="49"/>
        <v>0</v>
      </c>
      <c r="N195" s="48">
        <f t="shared" si="50"/>
        <v>0</v>
      </c>
      <c r="O195" s="74">
        <f t="shared" si="51"/>
        <v>0</v>
      </c>
      <c r="P195" s="74">
        <f t="shared" si="52"/>
        <v>0</v>
      </c>
    </row>
    <row r="196" spans="1:16" ht="26.25" customHeight="1" x14ac:dyDescent="0.25">
      <c r="A196" s="60">
        <v>133</v>
      </c>
      <c r="B196" s="4"/>
      <c r="C196" s="4"/>
      <c r="D196" s="76"/>
      <c r="E196" s="4"/>
      <c r="F196" s="4"/>
      <c r="G196" s="17">
        <f t="shared" si="47"/>
        <v>0</v>
      </c>
      <c r="H196" s="4"/>
      <c r="I196" s="147">
        <v>0.3</v>
      </c>
      <c r="J196" s="4"/>
      <c r="K196" s="17">
        <f t="shared" si="48"/>
        <v>0</v>
      </c>
      <c r="L196" s="4"/>
      <c r="M196" s="64">
        <f t="shared" si="49"/>
        <v>0</v>
      </c>
      <c r="N196" s="48">
        <f t="shared" si="50"/>
        <v>0</v>
      </c>
      <c r="O196" s="74">
        <f t="shared" si="51"/>
        <v>0</v>
      </c>
      <c r="P196" s="74">
        <f t="shared" si="52"/>
        <v>0</v>
      </c>
    </row>
    <row r="197" spans="1:16" ht="26.25" customHeight="1" x14ac:dyDescent="0.25">
      <c r="A197" s="60">
        <v>134</v>
      </c>
      <c r="B197" s="4"/>
      <c r="C197" s="4"/>
      <c r="D197" s="76"/>
      <c r="E197" s="4"/>
      <c r="F197" s="4"/>
      <c r="G197" s="17">
        <f t="shared" si="47"/>
        <v>0</v>
      </c>
      <c r="H197" s="4"/>
      <c r="I197" s="147">
        <v>0.3</v>
      </c>
      <c r="J197" s="4"/>
      <c r="K197" s="17">
        <f t="shared" si="48"/>
        <v>0</v>
      </c>
      <c r="L197" s="4"/>
      <c r="M197" s="64">
        <f t="shared" si="49"/>
        <v>0</v>
      </c>
      <c r="N197" s="48">
        <f t="shared" si="50"/>
        <v>0</v>
      </c>
      <c r="O197" s="74">
        <f t="shared" si="51"/>
        <v>0</v>
      </c>
      <c r="P197" s="74">
        <f t="shared" si="52"/>
        <v>0</v>
      </c>
    </row>
    <row r="198" spans="1:16" ht="26.25" customHeight="1" x14ac:dyDescent="0.25">
      <c r="A198" s="60">
        <v>135</v>
      </c>
      <c r="B198" s="4"/>
      <c r="C198" s="4"/>
      <c r="D198" s="76"/>
      <c r="E198" s="4"/>
      <c r="F198" s="4"/>
      <c r="G198" s="17">
        <f t="shared" si="47"/>
        <v>0</v>
      </c>
      <c r="H198" s="4"/>
      <c r="I198" s="147">
        <v>0.3</v>
      </c>
      <c r="J198" s="4"/>
      <c r="K198" s="17">
        <f t="shared" ref="K198:K208" si="53">H198-J198</f>
        <v>0</v>
      </c>
      <c r="L198" s="4"/>
      <c r="M198" s="64">
        <f t="shared" ref="M198:M208" si="54">I198*J198*G198</f>
        <v>0</v>
      </c>
      <c r="N198" s="48">
        <f t="shared" ref="N198:N208" si="55">((M198*10)/100)+M198</f>
        <v>0</v>
      </c>
      <c r="O198" s="74">
        <f t="shared" ref="O198:O208" si="56">G198*J198</f>
        <v>0</v>
      </c>
      <c r="P198" s="74">
        <f t="shared" ref="P198:P208" si="57">G198*K198</f>
        <v>0</v>
      </c>
    </row>
    <row r="199" spans="1:16" ht="26.25" customHeight="1" x14ac:dyDescent="0.25">
      <c r="A199" s="60">
        <v>136</v>
      </c>
      <c r="B199" s="4"/>
      <c r="C199" s="4"/>
      <c r="D199" s="76"/>
      <c r="E199" s="4"/>
      <c r="F199" s="4"/>
      <c r="G199" s="17">
        <f t="shared" si="47"/>
        <v>0</v>
      </c>
      <c r="H199" s="4"/>
      <c r="I199" s="147">
        <v>0.3</v>
      </c>
      <c r="J199" s="4"/>
      <c r="K199" s="17">
        <f t="shared" si="53"/>
        <v>0</v>
      </c>
      <c r="L199" s="4"/>
      <c r="M199" s="64">
        <f t="shared" si="54"/>
        <v>0</v>
      </c>
      <c r="N199" s="48">
        <f t="shared" si="55"/>
        <v>0</v>
      </c>
      <c r="O199" s="74">
        <f t="shared" si="56"/>
        <v>0</v>
      </c>
      <c r="P199" s="74">
        <f t="shared" si="57"/>
        <v>0</v>
      </c>
    </row>
    <row r="200" spans="1:16" ht="26.25" customHeight="1" x14ac:dyDescent="0.25">
      <c r="A200" s="60">
        <v>137</v>
      </c>
      <c r="B200" s="4"/>
      <c r="C200" s="4"/>
      <c r="D200" s="76"/>
      <c r="E200" s="4"/>
      <c r="F200" s="4"/>
      <c r="G200" s="17">
        <f t="shared" si="47"/>
        <v>0</v>
      </c>
      <c r="H200" s="4"/>
      <c r="I200" s="147">
        <v>0.3</v>
      </c>
      <c r="J200" s="4"/>
      <c r="K200" s="17">
        <f t="shared" si="53"/>
        <v>0</v>
      </c>
      <c r="L200" s="4"/>
      <c r="M200" s="64">
        <f t="shared" si="54"/>
        <v>0</v>
      </c>
      <c r="N200" s="48">
        <f t="shared" si="55"/>
        <v>0</v>
      </c>
      <c r="O200" s="74">
        <f t="shared" si="56"/>
        <v>0</v>
      </c>
      <c r="P200" s="74">
        <f t="shared" si="57"/>
        <v>0</v>
      </c>
    </row>
    <row r="201" spans="1:16" ht="26.25" customHeight="1" x14ac:dyDescent="0.25">
      <c r="A201" s="60">
        <v>138</v>
      </c>
      <c r="B201" s="4"/>
      <c r="C201" s="4"/>
      <c r="D201" s="76"/>
      <c r="E201" s="4"/>
      <c r="F201" s="4"/>
      <c r="G201" s="17">
        <f t="shared" si="47"/>
        <v>0</v>
      </c>
      <c r="H201" s="4"/>
      <c r="I201" s="147">
        <v>0.3</v>
      </c>
      <c r="J201" s="4"/>
      <c r="K201" s="17">
        <f t="shared" si="53"/>
        <v>0</v>
      </c>
      <c r="L201" s="4"/>
      <c r="M201" s="64">
        <f t="shared" si="54"/>
        <v>0</v>
      </c>
      <c r="N201" s="48">
        <f t="shared" si="55"/>
        <v>0</v>
      </c>
      <c r="O201" s="74">
        <f t="shared" si="56"/>
        <v>0</v>
      </c>
      <c r="P201" s="74">
        <f t="shared" si="57"/>
        <v>0</v>
      </c>
    </row>
    <row r="202" spans="1:16" ht="26.25" customHeight="1" x14ac:dyDescent="0.25">
      <c r="A202" s="60">
        <v>139</v>
      </c>
      <c r="B202" s="4"/>
      <c r="C202" s="4"/>
      <c r="D202" s="76"/>
      <c r="E202" s="4"/>
      <c r="F202" s="4"/>
      <c r="G202" s="17">
        <f t="shared" si="47"/>
        <v>0</v>
      </c>
      <c r="H202" s="4"/>
      <c r="I202" s="147">
        <v>0.3</v>
      </c>
      <c r="J202" s="4"/>
      <c r="K202" s="17">
        <f t="shared" si="53"/>
        <v>0</v>
      </c>
      <c r="L202" s="4"/>
      <c r="M202" s="64">
        <f t="shared" si="54"/>
        <v>0</v>
      </c>
      <c r="N202" s="48">
        <f t="shared" si="55"/>
        <v>0</v>
      </c>
      <c r="O202" s="74">
        <f t="shared" si="56"/>
        <v>0</v>
      </c>
      <c r="P202" s="74">
        <f t="shared" si="57"/>
        <v>0</v>
      </c>
    </row>
    <row r="203" spans="1:16" ht="26.25" customHeight="1" x14ac:dyDescent="0.25">
      <c r="A203" s="60">
        <v>140</v>
      </c>
      <c r="B203" s="4"/>
      <c r="C203" s="4"/>
      <c r="D203" s="76"/>
      <c r="E203" s="4"/>
      <c r="F203" s="4"/>
      <c r="G203" s="17">
        <f t="shared" si="47"/>
        <v>0</v>
      </c>
      <c r="H203" s="4"/>
      <c r="I203" s="147">
        <v>0.3</v>
      </c>
      <c r="J203" s="4"/>
      <c r="K203" s="17">
        <f t="shared" si="53"/>
        <v>0</v>
      </c>
      <c r="L203" s="4"/>
      <c r="M203" s="64">
        <f t="shared" si="54"/>
        <v>0</v>
      </c>
      <c r="N203" s="48">
        <f t="shared" si="55"/>
        <v>0</v>
      </c>
      <c r="O203" s="74">
        <f t="shared" si="56"/>
        <v>0</v>
      </c>
      <c r="P203" s="74">
        <f t="shared" si="57"/>
        <v>0</v>
      </c>
    </row>
    <row r="204" spans="1:16" ht="26.25" customHeight="1" x14ac:dyDescent="0.25">
      <c r="A204" s="60">
        <v>141</v>
      </c>
      <c r="B204" s="4"/>
      <c r="C204" s="4"/>
      <c r="D204" s="76"/>
      <c r="E204" s="4"/>
      <c r="F204" s="4"/>
      <c r="G204" s="17">
        <f t="shared" si="47"/>
        <v>0</v>
      </c>
      <c r="H204" s="4"/>
      <c r="I204" s="147">
        <v>0.3</v>
      </c>
      <c r="J204" s="4"/>
      <c r="K204" s="17">
        <f t="shared" si="53"/>
        <v>0</v>
      </c>
      <c r="L204" s="4"/>
      <c r="M204" s="64">
        <f t="shared" si="54"/>
        <v>0</v>
      </c>
      <c r="N204" s="48">
        <f t="shared" si="55"/>
        <v>0</v>
      </c>
      <c r="O204" s="74">
        <f t="shared" si="56"/>
        <v>0</v>
      </c>
      <c r="P204" s="74">
        <f t="shared" si="57"/>
        <v>0</v>
      </c>
    </row>
    <row r="205" spans="1:16" ht="26.25" customHeight="1" x14ac:dyDescent="0.25">
      <c r="A205" s="60">
        <v>142</v>
      </c>
      <c r="B205" s="4"/>
      <c r="C205" s="4"/>
      <c r="D205" s="76"/>
      <c r="E205" s="4"/>
      <c r="F205" s="4"/>
      <c r="G205" s="17">
        <f t="shared" si="47"/>
        <v>0</v>
      </c>
      <c r="H205" s="4"/>
      <c r="I205" s="147">
        <v>0.3</v>
      </c>
      <c r="J205" s="4"/>
      <c r="K205" s="17">
        <f t="shared" si="53"/>
        <v>0</v>
      </c>
      <c r="L205" s="4"/>
      <c r="M205" s="64">
        <f t="shared" si="54"/>
        <v>0</v>
      </c>
      <c r="N205" s="48">
        <f t="shared" si="55"/>
        <v>0</v>
      </c>
      <c r="O205" s="74">
        <f t="shared" si="56"/>
        <v>0</v>
      </c>
      <c r="P205" s="74">
        <f t="shared" si="57"/>
        <v>0</v>
      </c>
    </row>
    <row r="206" spans="1:16" ht="26.25" customHeight="1" x14ac:dyDescent="0.25">
      <c r="A206" s="60">
        <v>143</v>
      </c>
      <c r="B206" s="4"/>
      <c r="C206" s="4"/>
      <c r="D206" s="76"/>
      <c r="E206" s="4"/>
      <c r="F206" s="4"/>
      <c r="G206" s="17">
        <f t="shared" si="47"/>
        <v>0</v>
      </c>
      <c r="H206" s="4"/>
      <c r="I206" s="147">
        <v>0.3</v>
      </c>
      <c r="J206" s="4"/>
      <c r="K206" s="17">
        <f t="shared" si="53"/>
        <v>0</v>
      </c>
      <c r="L206" s="4"/>
      <c r="M206" s="64">
        <f t="shared" si="54"/>
        <v>0</v>
      </c>
      <c r="N206" s="48">
        <f t="shared" si="55"/>
        <v>0</v>
      </c>
      <c r="O206" s="74">
        <f t="shared" si="56"/>
        <v>0</v>
      </c>
      <c r="P206" s="74">
        <f t="shared" si="57"/>
        <v>0</v>
      </c>
    </row>
    <row r="207" spans="1:16" ht="26.25" customHeight="1" x14ac:dyDescent="0.25">
      <c r="A207" s="60">
        <v>144</v>
      </c>
      <c r="B207" s="4"/>
      <c r="C207" s="4"/>
      <c r="D207" s="76"/>
      <c r="E207" s="4"/>
      <c r="F207" s="4"/>
      <c r="G207" s="17">
        <f t="shared" si="47"/>
        <v>0</v>
      </c>
      <c r="H207" s="4"/>
      <c r="I207" s="147">
        <v>0.3</v>
      </c>
      <c r="J207" s="4"/>
      <c r="K207" s="17">
        <f t="shared" si="53"/>
        <v>0</v>
      </c>
      <c r="L207" s="4"/>
      <c r="M207" s="64">
        <f t="shared" si="54"/>
        <v>0</v>
      </c>
      <c r="N207" s="48">
        <f t="shared" si="55"/>
        <v>0</v>
      </c>
      <c r="O207" s="74">
        <f t="shared" si="56"/>
        <v>0</v>
      </c>
      <c r="P207" s="74">
        <f t="shared" si="57"/>
        <v>0</v>
      </c>
    </row>
    <row r="208" spans="1:16" ht="26.25" customHeight="1" x14ac:dyDescent="0.25">
      <c r="A208" s="60">
        <v>145</v>
      </c>
      <c r="B208" s="4"/>
      <c r="C208" s="4"/>
      <c r="D208" s="76"/>
      <c r="E208" s="4"/>
      <c r="F208" s="4"/>
      <c r="G208" s="17">
        <f t="shared" si="47"/>
        <v>0</v>
      </c>
      <c r="H208" s="4"/>
      <c r="I208" s="147">
        <v>0.3</v>
      </c>
      <c r="J208" s="4"/>
      <c r="K208" s="17">
        <f t="shared" si="53"/>
        <v>0</v>
      </c>
      <c r="L208" s="4"/>
      <c r="M208" s="64">
        <f t="shared" si="54"/>
        <v>0</v>
      </c>
      <c r="N208" s="48">
        <f t="shared" si="55"/>
        <v>0</v>
      </c>
      <c r="O208" s="74">
        <f t="shared" si="56"/>
        <v>0</v>
      </c>
      <c r="P208" s="74">
        <f t="shared" si="57"/>
        <v>0</v>
      </c>
    </row>
    <row r="209" spans="1:16" ht="26.25" customHeight="1" x14ac:dyDescent="0.25">
      <c r="A209" s="291" t="s">
        <v>153</v>
      </c>
      <c r="B209" s="291"/>
      <c r="C209" s="291"/>
      <c r="D209" s="291"/>
      <c r="E209" s="292"/>
      <c r="F209" s="8"/>
      <c r="G209" s="18">
        <f>SUM(G179:G208)</f>
        <v>0</v>
      </c>
      <c r="H209" s="18">
        <f>SUM(H179:H208)</f>
        <v>0</v>
      </c>
      <c r="I209" s="8"/>
      <c r="J209" s="18">
        <f>SUM(J179:J208)</f>
        <v>0</v>
      </c>
      <c r="K209" s="18">
        <f>SUM(K179:K208)</f>
        <v>0</v>
      </c>
      <c r="L209" s="8"/>
      <c r="M209" s="8"/>
      <c r="N209" s="47">
        <f>SUMIF((B179:B208),"",(N179:N208))</f>
        <v>0</v>
      </c>
      <c r="O209" s="74">
        <f>SUMIF((B184:B208),"",(O184:O208))</f>
        <v>0</v>
      </c>
      <c r="P209" s="74">
        <f>SUMIF((B184:B208),"",(P184:P208))</f>
        <v>0</v>
      </c>
    </row>
    <row r="210" spans="1:16" ht="33" customHeight="1" x14ac:dyDescent="0.25">
      <c r="I210" s="23" t="s">
        <v>26</v>
      </c>
      <c r="L210" s="245" t="s">
        <v>27</v>
      </c>
      <c r="M210" s="246"/>
      <c r="N210" s="104"/>
      <c r="O210" s="184">
        <f>SUM(O184:O208)</f>
        <v>0</v>
      </c>
      <c r="P210" s="184">
        <f>SUM(P184:P208)</f>
        <v>0</v>
      </c>
    </row>
    <row r="211" spans="1:16" ht="20.25" customHeight="1" x14ac:dyDescent="0.25">
      <c r="L211" s="293" t="s">
        <v>103</v>
      </c>
      <c r="M211" s="293"/>
      <c r="N211" s="293"/>
    </row>
    <row r="212" spans="1:16" ht="26.25" customHeight="1" x14ac:dyDescent="0.25">
      <c r="A212" s="2" t="s">
        <v>15</v>
      </c>
      <c r="B212" s="2"/>
      <c r="C212" s="2"/>
      <c r="D212" s="2"/>
      <c r="E212" s="294" t="s">
        <v>119</v>
      </c>
      <c r="F212" s="82"/>
      <c r="G212" s="83" t="s">
        <v>18</v>
      </c>
      <c r="H212" s="243">
        <f>H169</f>
        <v>0</v>
      </c>
      <c r="I212" s="243"/>
      <c r="J212" s="243"/>
      <c r="K212" s="243"/>
      <c r="L212" s="243"/>
      <c r="M212" s="295" t="s">
        <v>143</v>
      </c>
      <c r="N212" s="296"/>
      <c r="O212" s="296"/>
      <c r="P212" s="297"/>
    </row>
    <row r="213" spans="1:16" ht="40.5" customHeight="1" x14ac:dyDescent="0.25">
      <c r="A213" s="262" t="s">
        <v>148</v>
      </c>
      <c r="B213" s="262"/>
      <c r="C213" s="2"/>
      <c r="D213" s="2"/>
      <c r="E213" s="294"/>
      <c r="F213" s="95"/>
      <c r="G213" s="96" t="s">
        <v>20</v>
      </c>
      <c r="H213" s="243">
        <f>H170</f>
        <v>0</v>
      </c>
      <c r="I213" s="243"/>
      <c r="J213" s="243"/>
      <c r="K213" s="243"/>
      <c r="L213" s="243"/>
      <c r="M213" s="298" t="s">
        <v>149</v>
      </c>
      <c r="N213" s="299"/>
      <c r="O213" s="300">
        <f>O170</f>
        <v>0</v>
      </c>
      <c r="P213" s="301"/>
    </row>
    <row r="214" spans="1:16" ht="33" customHeight="1" x14ac:dyDescent="0.25">
      <c r="A214" s="2"/>
      <c r="B214" s="2"/>
      <c r="C214" s="2"/>
      <c r="D214" s="2"/>
      <c r="E214" s="294"/>
      <c r="F214" s="82"/>
      <c r="G214" s="83" t="s">
        <v>134</v>
      </c>
      <c r="H214" s="258">
        <f>H171</f>
        <v>0</v>
      </c>
      <c r="I214" s="259"/>
      <c r="J214" s="260"/>
      <c r="K214" s="97" t="s">
        <v>133</v>
      </c>
      <c r="L214" s="98">
        <f>L171</f>
        <v>0</v>
      </c>
      <c r="M214" s="242" t="s">
        <v>120</v>
      </c>
      <c r="N214" s="242"/>
      <c r="O214" s="242"/>
      <c r="P214" s="242"/>
    </row>
    <row r="215" spans="1:16" ht="19.5" customHeight="1" x14ac:dyDescent="0.25">
      <c r="E215" s="294"/>
      <c r="F215" s="82"/>
      <c r="G215" s="83" t="s">
        <v>19</v>
      </c>
      <c r="H215" s="243">
        <f>H172</f>
        <v>0</v>
      </c>
      <c r="I215" s="243"/>
      <c r="J215" s="243"/>
      <c r="K215" s="243"/>
      <c r="L215" s="243"/>
      <c r="M215" s="82"/>
      <c r="N215" s="83"/>
      <c r="O215" s="243"/>
      <c r="P215" s="243"/>
    </row>
    <row r="216" spans="1:16" ht="18.75" x14ac:dyDescent="0.25">
      <c r="A216" s="77" t="s">
        <v>264</v>
      </c>
      <c r="B216" s="77"/>
      <c r="C216" s="77"/>
      <c r="D216" s="77"/>
      <c r="E216" s="77"/>
      <c r="F216" s="77"/>
      <c r="G216" s="77"/>
      <c r="H216" s="77"/>
      <c r="I216" s="77"/>
      <c r="J216" s="77"/>
      <c r="K216" s="77"/>
      <c r="L216" s="77"/>
      <c r="M216" s="77"/>
      <c r="N216" s="77"/>
    </row>
    <row r="217" spans="1:16" ht="18.75" x14ac:dyDescent="0.25">
      <c r="A217" s="77" t="s">
        <v>265</v>
      </c>
      <c r="B217" s="77"/>
      <c r="C217" s="77"/>
      <c r="D217" s="77"/>
      <c r="E217" s="77"/>
      <c r="F217" s="77"/>
      <c r="G217" s="77"/>
      <c r="H217" s="77"/>
      <c r="I217" s="77"/>
      <c r="J217" s="77"/>
      <c r="K217" s="77"/>
      <c r="L217" s="77"/>
      <c r="M217" s="77"/>
      <c r="N217" s="77"/>
    </row>
    <row r="218" spans="1:16" ht="15.75" x14ac:dyDescent="0.25">
      <c r="A218" s="106" t="s">
        <v>121</v>
      </c>
      <c r="B218" s="106"/>
      <c r="C218" s="106"/>
      <c r="D218" s="106"/>
      <c r="E218" s="106"/>
      <c r="F218" s="106"/>
      <c r="G218" s="106"/>
      <c r="H218" s="106"/>
      <c r="I218" s="106"/>
      <c r="J218" s="81"/>
      <c r="K218" s="81"/>
      <c r="L218" s="81"/>
      <c r="M218" s="81"/>
      <c r="N218" s="81"/>
    </row>
    <row r="219" spans="1:16" ht="18.75" x14ac:dyDescent="0.25">
      <c r="A219" s="84" t="s">
        <v>4</v>
      </c>
      <c r="B219" s="108" t="s">
        <v>5</v>
      </c>
      <c r="C219" s="110" t="s">
        <v>6</v>
      </c>
      <c r="D219" s="9" t="s">
        <v>7</v>
      </c>
      <c r="E219" s="9" t="s">
        <v>8</v>
      </c>
      <c r="F219" s="9" t="s">
        <v>9</v>
      </c>
      <c r="G219" s="84" t="s">
        <v>10</v>
      </c>
      <c r="H219" s="9" t="s">
        <v>11</v>
      </c>
      <c r="I219" s="25" t="s">
        <v>12</v>
      </c>
      <c r="J219" s="9" t="s">
        <v>13</v>
      </c>
      <c r="K219" s="9" t="s">
        <v>14</v>
      </c>
      <c r="L219" s="9" t="s">
        <v>24</v>
      </c>
      <c r="M219" s="88" t="s">
        <v>25</v>
      </c>
      <c r="N219" s="88" t="s">
        <v>110</v>
      </c>
      <c r="O219" s="51" t="s">
        <v>111</v>
      </c>
      <c r="P219" s="51" t="s">
        <v>112</v>
      </c>
    </row>
    <row r="220" spans="1:16" ht="111" customHeight="1" x14ac:dyDescent="0.25">
      <c r="A220" s="86" t="s">
        <v>0</v>
      </c>
      <c r="B220" s="109" t="s">
        <v>142</v>
      </c>
      <c r="C220" s="111" t="s">
        <v>139</v>
      </c>
      <c r="D220" s="44" t="s">
        <v>263</v>
      </c>
      <c r="E220" s="15" t="s">
        <v>1</v>
      </c>
      <c r="F220" s="15" t="s">
        <v>2</v>
      </c>
      <c r="G220" s="86" t="s">
        <v>144</v>
      </c>
      <c r="H220" s="15" t="s">
        <v>3</v>
      </c>
      <c r="I220" s="148" t="s">
        <v>277</v>
      </c>
      <c r="J220" s="15" t="s">
        <v>138</v>
      </c>
      <c r="K220" s="15" t="s">
        <v>136</v>
      </c>
      <c r="L220" s="15" t="s">
        <v>140</v>
      </c>
      <c r="M220" s="89" t="s">
        <v>145</v>
      </c>
      <c r="N220" s="107" t="s">
        <v>141</v>
      </c>
      <c r="O220" s="90" t="s">
        <v>146</v>
      </c>
      <c r="P220" s="90" t="s">
        <v>147</v>
      </c>
    </row>
    <row r="221" spans="1:16" ht="26.25" customHeight="1" x14ac:dyDescent="0.25">
      <c r="A221" s="60">
        <v>146</v>
      </c>
      <c r="B221" s="4"/>
      <c r="C221" s="4"/>
      <c r="D221" s="76"/>
      <c r="E221" s="5"/>
      <c r="F221" s="5"/>
      <c r="G221" s="17">
        <f t="shared" ref="G221:G250" si="58">F221-E221</f>
        <v>0</v>
      </c>
      <c r="H221" s="4"/>
      <c r="I221" s="147">
        <v>0.3</v>
      </c>
      <c r="J221" s="4"/>
      <c r="K221" s="17">
        <f t="shared" ref="K221:K239" si="59">H221-J221</f>
        <v>0</v>
      </c>
      <c r="L221" s="4"/>
      <c r="M221" s="64">
        <f t="shared" ref="M221:M239" si="60">I221*J221*G221</f>
        <v>0</v>
      </c>
      <c r="N221" s="48">
        <f t="shared" ref="N221:N239" si="61">((M221*10)/100)+M221</f>
        <v>0</v>
      </c>
      <c r="O221" s="74">
        <f t="shared" ref="O221:O239" si="62">G221*J221</f>
        <v>0</v>
      </c>
      <c r="P221" s="74">
        <f t="shared" ref="P221:P239" si="63">G221*K221</f>
        <v>0</v>
      </c>
    </row>
    <row r="222" spans="1:16" ht="26.25" customHeight="1" x14ac:dyDescent="0.25">
      <c r="A222" s="60">
        <v>147</v>
      </c>
      <c r="B222" s="4"/>
      <c r="C222" s="4"/>
      <c r="D222" s="76"/>
      <c r="E222" s="5"/>
      <c r="F222" s="5"/>
      <c r="G222" s="17">
        <f t="shared" si="58"/>
        <v>0</v>
      </c>
      <c r="H222" s="4"/>
      <c r="I222" s="147">
        <v>0.3</v>
      </c>
      <c r="J222" s="4"/>
      <c r="K222" s="17">
        <f t="shared" si="59"/>
        <v>0</v>
      </c>
      <c r="L222" s="4"/>
      <c r="M222" s="64">
        <f t="shared" si="60"/>
        <v>0</v>
      </c>
      <c r="N222" s="48">
        <f t="shared" si="61"/>
        <v>0</v>
      </c>
      <c r="O222" s="74">
        <f t="shared" si="62"/>
        <v>0</v>
      </c>
      <c r="P222" s="74">
        <f t="shared" si="63"/>
        <v>0</v>
      </c>
    </row>
    <row r="223" spans="1:16" ht="26.25" customHeight="1" x14ac:dyDescent="0.25">
      <c r="A223" s="60">
        <v>148</v>
      </c>
      <c r="B223" s="4"/>
      <c r="C223" s="4"/>
      <c r="D223" s="76"/>
      <c r="E223" s="5"/>
      <c r="F223" s="5"/>
      <c r="G223" s="17">
        <f t="shared" si="58"/>
        <v>0</v>
      </c>
      <c r="H223" s="4"/>
      <c r="I223" s="147">
        <v>0.3</v>
      </c>
      <c r="J223" s="4"/>
      <c r="K223" s="17">
        <f t="shared" si="59"/>
        <v>0</v>
      </c>
      <c r="L223" s="4"/>
      <c r="M223" s="64">
        <f t="shared" si="60"/>
        <v>0</v>
      </c>
      <c r="N223" s="48">
        <f t="shared" si="61"/>
        <v>0</v>
      </c>
      <c r="O223" s="74">
        <f t="shared" si="62"/>
        <v>0</v>
      </c>
      <c r="P223" s="74">
        <f t="shared" si="63"/>
        <v>0</v>
      </c>
    </row>
    <row r="224" spans="1:16" ht="26.25" customHeight="1" x14ac:dyDescent="0.25">
      <c r="A224" s="60">
        <v>149</v>
      </c>
      <c r="B224" s="4"/>
      <c r="C224" s="4"/>
      <c r="D224" s="76"/>
      <c r="E224" s="5"/>
      <c r="F224" s="5"/>
      <c r="G224" s="17">
        <f t="shared" si="58"/>
        <v>0</v>
      </c>
      <c r="H224" s="4"/>
      <c r="I224" s="147">
        <v>0.3</v>
      </c>
      <c r="J224" s="4"/>
      <c r="K224" s="17">
        <f t="shared" si="59"/>
        <v>0</v>
      </c>
      <c r="L224" s="4"/>
      <c r="M224" s="64">
        <f t="shared" si="60"/>
        <v>0</v>
      </c>
      <c r="N224" s="48">
        <f t="shared" si="61"/>
        <v>0</v>
      </c>
      <c r="O224" s="74">
        <f t="shared" si="62"/>
        <v>0</v>
      </c>
      <c r="P224" s="74">
        <f t="shared" si="63"/>
        <v>0</v>
      </c>
    </row>
    <row r="225" spans="1:16" ht="26.25" customHeight="1" x14ac:dyDescent="0.25">
      <c r="A225" s="60">
        <v>150</v>
      </c>
      <c r="B225" s="4"/>
      <c r="C225" s="4"/>
      <c r="D225" s="76"/>
      <c r="E225" s="5"/>
      <c r="F225" s="5"/>
      <c r="G225" s="17">
        <f t="shared" si="58"/>
        <v>0</v>
      </c>
      <c r="H225" s="4"/>
      <c r="I225" s="147">
        <v>0.3</v>
      </c>
      <c r="J225" s="4"/>
      <c r="K225" s="17">
        <f t="shared" si="59"/>
        <v>0</v>
      </c>
      <c r="L225" s="4"/>
      <c r="M225" s="64">
        <f t="shared" si="60"/>
        <v>0</v>
      </c>
      <c r="N225" s="48">
        <f t="shared" si="61"/>
        <v>0</v>
      </c>
      <c r="O225" s="74">
        <f t="shared" si="62"/>
        <v>0</v>
      </c>
      <c r="P225" s="74">
        <f t="shared" si="63"/>
        <v>0</v>
      </c>
    </row>
    <row r="226" spans="1:16" ht="26.25" customHeight="1" x14ac:dyDescent="0.25">
      <c r="A226" s="60">
        <v>151</v>
      </c>
      <c r="B226" s="4"/>
      <c r="C226" s="4"/>
      <c r="D226" s="76"/>
      <c r="E226" s="4"/>
      <c r="F226" s="4"/>
      <c r="G226" s="17">
        <f t="shared" si="58"/>
        <v>0</v>
      </c>
      <c r="H226" s="4"/>
      <c r="I226" s="147">
        <v>0.3</v>
      </c>
      <c r="J226" s="4"/>
      <c r="K226" s="17">
        <f t="shared" si="59"/>
        <v>0</v>
      </c>
      <c r="L226" s="4"/>
      <c r="M226" s="64">
        <f t="shared" si="60"/>
        <v>0</v>
      </c>
      <c r="N226" s="48">
        <f t="shared" si="61"/>
        <v>0</v>
      </c>
      <c r="O226" s="74">
        <f t="shared" si="62"/>
        <v>0</v>
      </c>
      <c r="P226" s="74">
        <f t="shared" si="63"/>
        <v>0</v>
      </c>
    </row>
    <row r="227" spans="1:16" ht="26.25" customHeight="1" x14ac:dyDescent="0.25">
      <c r="A227" s="60">
        <v>152</v>
      </c>
      <c r="B227" s="4"/>
      <c r="C227" s="4"/>
      <c r="D227" s="76"/>
      <c r="E227" s="4"/>
      <c r="F227" s="4"/>
      <c r="G227" s="17">
        <f t="shared" si="58"/>
        <v>0</v>
      </c>
      <c r="H227" s="4"/>
      <c r="I227" s="147">
        <v>0.3</v>
      </c>
      <c r="J227" s="4"/>
      <c r="K227" s="17">
        <f t="shared" si="59"/>
        <v>0</v>
      </c>
      <c r="L227" s="4"/>
      <c r="M227" s="64">
        <f t="shared" si="60"/>
        <v>0</v>
      </c>
      <c r="N227" s="48">
        <f t="shared" si="61"/>
        <v>0</v>
      </c>
      <c r="O227" s="74">
        <f t="shared" si="62"/>
        <v>0</v>
      </c>
      <c r="P227" s="74">
        <f t="shared" si="63"/>
        <v>0</v>
      </c>
    </row>
    <row r="228" spans="1:16" ht="26.25" customHeight="1" x14ac:dyDescent="0.25">
      <c r="A228" s="60">
        <v>153</v>
      </c>
      <c r="B228" s="4"/>
      <c r="C228" s="4"/>
      <c r="D228" s="76"/>
      <c r="E228" s="4"/>
      <c r="F228" s="4"/>
      <c r="G228" s="17">
        <f t="shared" si="58"/>
        <v>0</v>
      </c>
      <c r="H228" s="4"/>
      <c r="I228" s="147">
        <v>0.3</v>
      </c>
      <c r="J228" s="4"/>
      <c r="K228" s="17">
        <f t="shared" si="59"/>
        <v>0</v>
      </c>
      <c r="L228" s="4"/>
      <c r="M228" s="64">
        <f t="shared" si="60"/>
        <v>0</v>
      </c>
      <c r="N228" s="48">
        <f t="shared" si="61"/>
        <v>0</v>
      </c>
      <c r="O228" s="74">
        <f t="shared" si="62"/>
        <v>0</v>
      </c>
      <c r="P228" s="74">
        <f t="shared" si="63"/>
        <v>0</v>
      </c>
    </row>
    <row r="229" spans="1:16" ht="26.25" customHeight="1" x14ac:dyDescent="0.25">
      <c r="A229" s="60">
        <v>154</v>
      </c>
      <c r="B229" s="4"/>
      <c r="C229" s="4"/>
      <c r="D229" s="76"/>
      <c r="E229" s="4"/>
      <c r="F229" s="4"/>
      <c r="G229" s="17">
        <f t="shared" si="58"/>
        <v>0</v>
      </c>
      <c r="H229" s="4"/>
      <c r="I229" s="147">
        <v>0.3</v>
      </c>
      <c r="J229" s="4"/>
      <c r="K229" s="17">
        <f t="shared" si="59"/>
        <v>0</v>
      </c>
      <c r="L229" s="4"/>
      <c r="M229" s="64">
        <f t="shared" si="60"/>
        <v>0</v>
      </c>
      <c r="N229" s="48">
        <f t="shared" si="61"/>
        <v>0</v>
      </c>
      <c r="O229" s="74">
        <f t="shared" si="62"/>
        <v>0</v>
      </c>
      <c r="P229" s="74">
        <f t="shared" si="63"/>
        <v>0</v>
      </c>
    </row>
    <row r="230" spans="1:16" ht="26.25" customHeight="1" x14ac:dyDescent="0.25">
      <c r="A230" s="60">
        <v>155</v>
      </c>
      <c r="B230" s="4"/>
      <c r="C230" s="4"/>
      <c r="D230" s="76"/>
      <c r="E230" s="4"/>
      <c r="F230" s="4"/>
      <c r="G230" s="17">
        <f t="shared" si="58"/>
        <v>0</v>
      </c>
      <c r="H230" s="4"/>
      <c r="I230" s="147">
        <v>0.3</v>
      </c>
      <c r="J230" s="4"/>
      <c r="K230" s="17">
        <f t="shared" si="59"/>
        <v>0</v>
      </c>
      <c r="L230" s="4"/>
      <c r="M230" s="64">
        <f t="shared" si="60"/>
        <v>0</v>
      </c>
      <c r="N230" s="48">
        <f t="shared" si="61"/>
        <v>0</v>
      </c>
      <c r="O230" s="74">
        <f t="shared" si="62"/>
        <v>0</v>
      </c>
      <c r="P230" s="74">
        <f t="shared" si="63"/>
        <v>0</v>
      </c>
    </row>
    <row r="231" spans="1:16" ht="26.25" customHeight="1" x14ac:dyDescent="0.25">
      <c r="A231" s="60">
        <v>156</v>
      </c>
      <c r="B231" s="4"/>
      <c r="C231" s="4"/>
      <c r="D231" s="76"/>
      <c r="E231" s="4"/>
      <c r="F231" s="4"/>
      <c r="G231" s="17">
        <f t="shared" si="58"/>
        <v>0</v>
      </c>
      <c r="H231" s="4"/>
      <c r="I231" s="147">
        <v>0.3</v>
      </c>
      <c r="J231" s="4"/>
      <c r="K231" s="17">
        <f t="shared" si="59"/>
        <v>0</v>
      </c>
      <c r="L231" s="4"/>
      <c r="M231" s="64">
        <f t="shared" si="60"/>
        <v>0</v>
      </c>
      <c r="N231" s="48">
        <f t="shared" si="61"/>
        <v>0</v>
      </c>
      <c r="O231" s="74">
        <f t="shared" si="62"/>
        <v>0</v>
      </c>
      <c r="P231" s="74">
        <f t="shared" si="63"/>
        <v>0</v>
      </c>
    </row>
    <row r="232" spans="1:16" ht="26.25" customHeight="1" x14ac:dyDescent="0.25">
      <c r="A232" s="60">
        <v>157</v>
      </c>
      <c r="B232" s="4"/>
      <c r="C232" s="4"/>
      <c r="D232" s="76"/>
      <c r="E232" s="4"/>
      <c r="F232" s="4"/>
      <c r="G232" s="17">
        <f t="shared" si="58"/>
        <v>0</v>
      </c>
      <c r="H232" s="4"/>
      <c r="I232" s="147">
        <v>0.3</v>
      </c>
      <c r="J232" s="4"/>
      <c r="K232" s="17">
        <f t="shared" si="59"/>
        <v>0</v>
      </c>
      <c r="L232" s="4"/>
      <c r="M232" s="64">
        <f t="shared" si="60"/>
        <v>0</v>
      </c>
      <c r="N232" s="48">
        <f t="shared" si="61"/>
        <v>0</v>
      </c>
      <c r="O232" s="74">
        <f t="shared" si="62"/>
        <v>0</v>
      </c>
      <c r="P232" s="74">
        <f t="shared" si="63"/>
        <v>0</v>
      </c>
    </row>
    <row r="233" spans="1:16" ht="26.25" customHeight="1" x14ac:dyDescent="0.25">
      <c r="A233" s="60">
        <v>158</v>
      </c>
      <c r="B233" s="4"/>
      <c r="C233" s="4"/>
      <c r="D233" s="76"/>
      <c r="E233" s="4"/>
      <c r="F233" s="4"/>
      <c r="G233" s="17">
        <f t="shared" si="58"/>
        <v>0</v>
      </c>
      <c r="H233" s="4"/>
      <c r="I233" s="147">
        <v>0.3</v>
      </c>
      <c r="J233" s="4"/>
      <c r="K233" s="17">
        <f t="shared" si="59"/>
        <v>0</v>
      </c>
      <c r="L233" s="4"/>
      <c r="M233" s="64">
        <f t="shared" si="60"/>
        <v>0</v>
      </c>
      <c r="N233" s="48">
        <f t="shared" si="61"/>
        <v>0</v>
      </c>
      <c r="O233" s="74">
        <f t="shared" si="62"/>
        <v>0</v>
      </c>
      <c r="P233" s="74">
        <f t="shared" si="63"/>
        <v>0</v>
      </c>
    </row>
    <row r="234" spans="1:16" ht="26.25" customHeight="1" x14ac:dyDescent="0.25">
      <c r="A234" s="60">
        <v>159</v>
      </c>
      <c r="B234" s="4"/>
      <c r="C234" s="4"/>
      <c r="D234" s="76"/>
      <c r="E234" s="4"/>
      <c r="F234" s="4"/>
      <c r="G234" s="17">
        <f t="shared" si="58"/>
        <v>0</v>
      </c>
      <c r="H234" s="4"/>
      <c r="I234" s="147">
        <v>0.3</v>
      </c>
      <c r="J234" s="4"/>
      <c r="K234" s="17">
        <f t="shared" si="59"/>
        <v>0</v>
      </c>
      <c r="L234" s="4"/>
      <c r="M234" s="64">
        <f t="shared" si="60"/>
        <v>0</v>
      </c>
      <c r="N234" s="48">
        <f t="shared" si="61"/>
        <v>0</v>
      </c>
      <c r="O234" s="74">
        <f t="shared" si="62"/>
        <v>0</v>
      </c>
      <c r="P234" s="74">
        <f t="shared" si="63"/>
        <v>0</v>
      </c>
    </row>
    <row r="235" spans="1:16" ht="26.25" customHeight="1" x14ac:dyDescent="0.25">
      <c r="A235" s="60">
        <v>160</v>
      </c>
      <c r="B235" s="4"/>
      <c r="C235" s="4"/>
      <c r="D235" s="76"/>
      <c r="E235" s="4"/>
      <c r="F235" s="4"/>
      <c r="G235" s="17">
        <f t="shared" si="58"/>
        <v>0</v>
      </c>
      <c r="H235" s="4"/>
      <c r="I235" s="147">
        <v>0.3</v>
      </c>
      <c r="J235" s="4"/>
      <c r="K235" s="17">
        <f t="shared" si="59"/>
        <v>0</v>
      </c>
      <c r="L235" s="4"/>
      <c r="M235" s="64">
        <f t="shared" si="60"/>
        <v>0</v>
      </c>
      <c r="N235" s="48">
        <f t="shared" si="61"/>
        <v>0</v>
      </c>
      <c r="O235" s="74">
        <f t="shared" si="62"/>
        <v>0</v>
      </c>
      <c r="P235" s="74">
        <f t="shared" si="63"/>
        <v>0</v>
      </c>
    </row>
    <row r="236" spans="1:16" ht="26.25" customHeight="1" x14ac:dyDescent="0.25">
      <c r="A236" s="60">
        <v>161</v>
      </c>
      <c r="B236" s="4"/>
      <c r="C236" s="4"/>
      <c r="D236" s="76"/>
      <c r="E236" s="4"/>
      <c r="F236" s="4"/>
      <c r="G236" s="17">
        <f t="shared" si="58"/>
        <v>0</v>
      </c>
      <c r="H236" s="4"/>
      <c r="I236" s="147">
        <v>0.3</v>
      </c>
      <c r="J236" s="4"/>
      <c r="K236" s="17">
        <f t="shared" si="59"/>
        <v>0</v>
      </c>
      <c r="L236" s="4"/>
      <c r="M236" s="64">
        <f t="shared" si="60"/>
        <v>0</v>
      </c>
      <c r="N236" s="48">
        <f t="shared" si="61"/>
        <v>0</v>
      </c>
      <c r="O236" s="74">
        <f t="shared" si="62"/>
        <v>0</v>
      </c>
      <c r="P236" s="74">
        <f t="shared" si="63"/>
        <v>0</v>
      </c>
    </row>
    <row r="237" spans="1:16" ht="26.25" customHeight="1" x14ac:dyDescent="0.25">
      <c r="A237" s="60">
        <v>162</v>
      </c>
      <c r="B237" s="4"/>
      <c r="C237" s="4"/>
      <c r="D237" s="76"/>
      <c r="E237" s="4"/>
      <c r="F237" s="4"/>
      <c r="G237" s="17">
        <f t="shared" si="58"/>
        <v>0</v>
      </c>
      <c r="H237" s="4"/>
      <c r="I237" s="147">
        <v>0.3</v>
      </c>
      <c r="J237" s="4"/>
      <c r="K237" s="17">
        <f t="shared" si="59"/>
        <v>0</v>
      </c>
      <c r="L237" s="4"/>
      <c r="M237" s="64">
        <f t="shared" si="60"/>
        <v>0</v>
      </c>
      <c r="N237" s="48">
        <f t="shared" si="61"/>
        <v>0</v>
      </c>
      <c r="O237" s="74">
        <f t="shared" si="62"/>
        <v>0</v>
      </c>
      <c r="P237" s="74">
        <f t="shared" si="63"/>
        <v>0</v>
      </c>
    </row>
    <row r="238" spans="1:16" ht="26.25" customHeight="1" x14ac:dyDescent="0.25">
      <c r="A238" s="60">
        <v>163</v>
      </c>
      <c r="B238" s="4"/>
      <c r="C238" s="4"/>
      <c r="D238" s="76"/>
      <c r="E238" s="4"/>
      <c r="F238" s="4"/>
      <c r="G238" s="17">
        <f t="shared" si="58"/>
        <v>0</v>
      </c>
      <c r="H238" s="4"/>
      <c r="I238" s="147">
        <v>0.3</v>
      </c>
      <c r="J238" s="4"/>
      <c r="K238" s="17">
        <f t="shared" si="59"/>
        <v>0</v>
      </c>
      <c r="L238" s="4"/>
      <c r="M238" s="64">
        <f t="shared" si="60"/>
        <v>0</v>
      </c>
      <c r="N238" s="48">
        <f t="shared" si="61"/>
        <v>0</v>
      </c>
      <c r="O238" s="74">
        <f t="shared" si="62"/>
        <v>0</v>
      </c>
      <c r="P238" s="74">
        <f t="shared" si="63"/>
        <v>0</v>
      </c>
    </row>
    <row r="239" spans="1:16" ht="26.25" customHeight="1" x14ac:dyDescent="0.25">
      <c r="A239" s="60">
        <v>164</v>
      </c>
      <c r="B239" s="4"/>
      <c r="C239" s="4"/>
      <c r="D239" s="76"/>
      <c r="E239" s="4"/>
      <c r="F239" s="4"/>
      <c r="G239" s="17">
        <f t="shared" si="58"/>
        <v>0</v>
      </c>
      <c r="H239" s="4"/>
      <c r="I239" s="147">
        <v>0.3</v>
      </c>
      <c r="J239" s="4"/>
      <c r="K239" s="17">
        <f t="shared" si="59"/>
        <v>0</v>
      </c>
      <c r="L239" s="4"/>
      <c r="M239" s="64">
        <f t="shared" si="60"/>
        <v>0</v>
      </c>
      <c r="N239" s="48">
        <f t="shared" si="61"/>
        <v>0</v>
      </c>
      <c r="O239" s="74">
        <f t="shared" si="62"/>
        <v>0</v>
      </c>
      <c r="P239" s="74">
        <f t="shared" si="63"/>
        <v>0</v>
      </c>
    </row>
    <row r="240" spans="1:16" ht="26.25" customHeight="1" x14ac:dyDescent="0.25">
      <c r="A240" s="60">
        <v>165</v>
      </c>
      <c r="B240" s="4"/>
      <c r="C240" s="4"/>
      <c r="D240" s="76"/>
      <c r="E240" s="4"/>
      <c r="F240" s="4"/>
      <c r="G240" s="17">
        <f t="shared" si="58"/>
        <v>0</v>
      </c>
      <c r="H240" s="4"/>
      <c r="I240" s="147">
        <v>0.3</v>
      </c>
      <c r="J240" s="4"/>
      <c r="K240" s="17">
        <f t="shared" ref="K240:K250" si="64">H240-J240</f>
        <v>0</v>
      </c>
      <c r="L240" s="4"/>
      <c r="M240" s="64">
        <f t="shared" ref="M240:M250" si="65">I240*J240*G240</f>
        <v>0</v>
      </c>
      <c r="N240" s="48">
        <f t="shared" ref="N240:N250" si="66">((M240*10)/100)+M240</f>
        <v>0</v>
      </c>
      <c r="O240" s="74">
        <f t="shared" ref="O240:O250" si="67">G240*J240</f>
        <v>0</v>
      </c>
      <c r="P240" s="74">
        <f t="shared" ref="P240:P250" si="68">G240*K240</f>
        <v>0</v>
      </c>
    </row>
    <row r="241" spans="1:16" ht="26.25" customHeight="1" x14ac:dyDescent="0.25">
      <c r="A241" s="60">
        <v>166</v>
      </c>
      <c r="B241" s="4"/>
      <c r="C241" s="4"/>
      <c r="D241" s="76"/>
      <c r="E241" s="4"/>
      <c r="F241" s="4"/>
      <c r="G241" s="17">
        <f t="shared" si="58"/>
        <v>0</v>
      </c>
      <c r="H241" s="4"/>
      <c r="I241" s="147">
        <v>0.3</v>
      </c>
      <c r="J241" s="4"/>
      <c r="K241" s="17">
        <f t="shared" si="64"/>
        <v>0</v>
      </c>
      <c r="L241" s="4"/>
      <c r="M241" s="64">
        <f t="shared" si="65"/>
        <v>0</v>
      </c>
      <c r="N241" s="48">
        <f t="shared" si="66"/>
        <v>0</v>
      </c>
      <c r="O241" s="74">
        <f t="shared" si="67"/>
        <v>0</v>
      </c>
      <c r="P241" s="74">
        <f t="shared" si="68"/>
        <v>0</v>
      </c>
    </row>
    <row r="242" spans="1:16" ht="26.25" customHeight="1" x14ac:dyDescent="0.25">
      <c r="A242" s="60">
        <v>167</v>
      </c>
      <c r="B242" s="4"/>
      <c r="C242" s="4"/>
      <c r="D242" s="76"/>
      <c r="E242" s="4"/>
      <c r="F242" s="4"/>
      <c r="G242" s="17">
        <f t="shared" si="58"/>
        <v>0</v>
      </c>
      <c r="H242" s="4"/>
      <c r="I242" s="147">
        <v>0.3</v>
      </c>
      <c r="J242" s="4"/>
      <c r="K242" s="17">
        <f t="shared" si="64"/>
        <v>0</v>
      </c>
      <c r="L242" s="4"/>
      <c r="M242" s="64">
        <f t="shared" si="65"/>
        <v>0</v>
      </c>
      <c r="N242" s="48">
        <f t="shared" si="66"/>
        <v>0</v>
      </c>
      <c r="O242" s="74">
        <f t="shared" si="67"/>
        <v>0</v>
      </c>
      <c r="P242" s="74">
        <f t="shared" si="68"/>
        <v>0</v>
      </c>
    </row>
    <row r="243" spans="1:16" ht="26.25" customHeight="1" x14ac:dyDescent="0.25">
      <c r="A243" s="60">
        <v>168</v>
      </c>
      <c r="B243" s="4"/>
      <c r="C243" s="4"/>
      <c r="D243" s="76"/>
      <c r="E243" s="4"/>
      <c r="F243" s="4"/>
      <c r="G243" s="17">
        <f t="shared" si="58"/>
        <v>0</v>
      </c>
      <c r="H243" s="4"/>
      <c r="I243" s="147">
        <v>0.3</v>
      </c>
      <c r="J243" s="4"/>
      <c r="K243" s="17">
        <f t="shared" si="64"/>
        <v>0</v>
      </c>
      <c r="L243" s="4"/>
      <c r="M243" s="64">
        <f t="shared" si="65"/>
        <v>0</v>
      </c>
      <c r="N243" s="48">
        <f t="shared" si="66"/>
        <v>0</v>
      </c>
      <c r="O243" s="74">
        <f t="shared" si="67"/>
        <v>0</v>
      </c>
      <c r="P243" s="74">
        <f t="shared" si="68"/>
        <v>0</v>
      </c>
    </row>
    <row r="244" spans="1:16" ht="26.25" customHeight="1" x14ac:dyDescent="0.25">
      <c r="A244" s="60">
        <v>169</v>
      </c>
      <c r="B244" s="4"/>
      <c r="C244" s="4"/>
      <c r="D244" s="76"/>
      <c r="E244" s="4"/>
      <c r="F244" s="4"/>
      <c r="G244" s="17">
        <f t="shared" si="58"/>
        <v>0</v>
      </c>
      <c r="H244" s="4"/>
      <c r="I244" s="147">
        <v>0.3</v>
      </c>
      <c r="J244" s="4"/>
      <c r="K244" s="17">
        <f t="shared" si="64"/>
        <v>0</v>
      </c>
      <c r="L244" s="4"/>
      <c r="M244" s="64">
        <f t="shared" si="65"/>
        <v>0</v>
      </c>
      <c r="N244" s="48">
        <f t="shared" si="66"/>
        <v>0</v>
      </c>
      <c r="O244" s="74">
        <f t="shared" si="67"/>
        <v>0</v>
      </c>
      <c r="P244" s="74">
        <f t="shared" si="68"/>
        <v>0</v>
      </c>
    </row>
    <row r="245" spans="1:16" ht="26.25" customHeight="1" x14ac:dyDescent="0.25">
      <c r="A245" s="60">
        <v>170</v>
      </c>
      <c r="B245" s="4"/>
      <c r="C245" s="4"/>
      <c r="D245" s="76"/>
      <c r="E245" s="4"/>
      <c r="F245" s="4"/>
      <c r="G245" s="17">
        <f t="shared" si="58"/>
        <v>0</v>
      </c>
      <c r="H245" s="4"/>
      <c r="I245" s="147">
        <v>0.3</v>
      </c>
      <c r="J245" s="4"/>
      <c r="K245" s="17">
        <f t="shared" si="64"/>
        <v>0</v>
      </c>
      <c r="L245" s="4"/>
      <c r="M245" s="64">
        <f t="shared" si="65"/>
        <v>0</v>
      </c>
      <c r="N245" s="48">
        <f t="shared" si="66"/>
        <v>0</v>
      </c>
      <c r="O245" s="74">
        <f t="shared" si="67"/>
        <v>0</v>
      </c>
      <c r="P245" s="74">
        <f t="shared" si="68"/>
        <v>0</v>
      </c>
    </row>
    <row r="246" spans="1:16" ht="26.25" customHeight="1" x14ac:dyDescent="0.25">
      <c r="A246" s="60">
        <v>171</v>
      </c>
      <c r="B246" s="4"/>
      <c r="C246" s="4"/>
      <c r="D246" s="76"/>
      <c r="E246" s="4"/>
      <c r="F246" s="4"/>
      <c r="G246" s="17">
        <f t="shared" si="58"/>
        <v>0</v>
      </c>
      <c r="H246" s="4"/>
      <c r="I246" s="147">
        <v>0.3</v>
      </c>
      <c r="J246" s="4"/>
      <c r="K246" s="17">
        <f t="shared" si="64"/>
        <v>0</v>
      </c>
      <c r="L246" s="4"/>
      <c r="M246" s="64">
        <f t="shared" si="65"/>
        <v>0</v>
      </c>
      <c r="N246" s="48">
        <f t="shared" si="66"/>
        <v>0</v>
      </c>
      <c r="O246" s="74">
        <f t="shared" si="67"/>
        <v>0</v>
      </c>
      <c r="P246" s="74">
        <f t="shared" si="68"/>
        <v>0</v>
      </c>
    </row>
    <row r="247" spans="1:16" ht="26.25" customHeight="1" x14ac:dyDescent="0.25">
      <c r="A247" s="60">
        <v>172</v>
      </c>
      <c r="B247" s="4"/>
      <c r="C247" s="4"/>
      <c r="D247" s="76"/>
      <c r="E247" s="4"/>
      <c r="F247" s="4"/>
      <c r="G247" s="17">
        <f t="shared" si="58"/>
        <v>0</v>
      </c>
      <c r="H247" s="4"/>
      <c r="I247" s="147">
        <v>0.3</v>
      </c>
      <c r="J247" s="4"/>
      <c r="K247" s="17">
        <f t="shared" si="64"/>
        <v>0</v>
      </c>
      <c r="L247" s="4"/>
      <c r="M247" s="64">
        <f t="shared" si="65"/>
        <v>0</v>
      </c>
      <c r="N247" s="48">
        <f t="shared" si="66"/>
        <v>0</v>
      </c>
      <c r="O247" s="74">
        <f t="shared" si="67"/>
        <v>0</v>
      </c>
      <c r="P247" s="74">
        <f t="shared" si="68"/>
        <v>0</v>
      </c>
    </row>
    <row r="248" spans="1:16" ht="26.25" customHeight="1" x14ac:dyDescent="0.25">
      <c r="A248" s="60">
        <v>173</v>
      </c>
      <c r="B248" s="4"/>
      <c r="C248" s="4"/>
      <c r="D248" s="76"/>
      <c r="E248" s="4"/>
      <c r="F248" s="4"/>
      <c r="G248" s="17">
        <f t="shared" si="58"/>
        <v>0</v>
      </c>
      <c r="H248" s="4"/>
      <c r="I248" s="147">
        <v>0.3</v>
      </c>
      <c r="J248" s="4"/>
      <c r="K248" s="17">
        <f t="shared" si="64"/>
        <v>0</v>
      </c>
      <c r="L248" s="4"/>
      <c r="M248" s="64">
        <f t="shared" si="65"/>
        <v>0</v>
      </c>
      <c r="N248" s="48">
        <f t="shared" si="66"/>
        <v>0</v>
      </c>
      <c r="O248" s="74">
        <f t="shared" si="67"/>
        <v>0</v>
      </c>
      <c r="P248" s="74">
        <f t="shared" si="68"/>
        <v>0</v>
      </c>
    </row>
    <row r="249" spans="1:16" ht="26.25" customHeight="1" x14ac:dyDescent="0.25">
      <c r="A249" s="60">
        <v>174</v>
      </c>
      <c r="B249" s="4"/>
      <c r="C249" s="4"/>
      <c r="D249" s="76"/>
      <c r="E249" s="4"/>
      <c r="F249" s="4"/>
      <c r="G249" s="17">
        <f t="shared" si="58"/>
        <v>0</v>
      </c>
      <c r="H249" s="4"/>
      <c r="I249" s="147">
        <v>0.3</v>
      </c>
      <c r="J249" s="4"/>
      <c r="K249" s="17">
        <f t="shared" si="64"/>
        <v>0</v>
      </c>
      <c r="L249" s="4"/>
      <c r="M249" s="64">
        <f t="shared" si="65"/>
        <v>0</v>
      </c>
      <c r="N249" s="48">
        <f t="shared" si="66"/>
        <v>0</v>
      </c>
      <c r="O249" s="74">
        <f t="shared" si="67"/>
        <v>0</v>
      </c>
      <c r="P249" s="74">
        <f t="shared" si="68"/>
        <v>0</v>
      </c>
    </row>
    <row r="250" spans="1:16" ht="26.25" customHeight="1" x14ac:dyDescent="0.25">
      <c r="A250" s="60">
        <v>175</v>
      </c>
      <c r="B250" s="4"/>
      <c r="C250" s="4"/>
      <c r="D250" s="76"/>
      <c r="E250" s="4"/>
      <c r="F250" s="4"/>
      <c r="G250" s="17">
        <f t="shared" si="58"/>
        <v>0</v>
      </c>
      <c r="H250" s="4"/>
      <c r="I250" s="147">
        <v>0.3</v>
      </c>
      <c r="J250" s="4"/>
      <c r="K250" s="17">
        <f t="shared" si="64"/>
        <v>0</v>
      </c>
      <c r="L250" s="4"/>
      <c r="M250" s="64">
        <f t="shared" si="65"/>
        <v>0</v>
      </c>
      <c r="N250" s="48">
        <f t="shared" si="66"/>
        <v>0</v>
      </c>
      <c r="O250" s="74">
        <f t="shared" si="67"/>
        <v>0</v>
      </c>
      <c r="P250" s="74">
        <f t="shared" si="68"/>
        <v>0</v>
      </c>
    </row>
    <row r="251" spans="1:16" ht="26.25" customHeight="1" x14ac:dyDescent="0.25">
      <c r="A251" s="291" t="s">
        <v>154</v>
      </c>
      <c r="B251" s="291"/>
      <c r="C251" s="291"/>
      <c r="D251" s="291"/>
      <c r="E251" s="292"/>
      <c r="F251" s="8"/>
      <c r="G251" s="18">
        <f>SUM(G221:G250)</f>
        <v>0</v>
      </c>
      <c r="H251" s="18">
        <f>SUM(H221:H250)</f>
        <v>0</v>
      </c>
      <c r="I251" s="8"/>
      <c r="J251" s="18">
        <f>SUM(J221:J250)</f>
        <v>0</v>
      </c>
      <c r="K251" s="18">
        <f>SUM(K221:K250)</f>
        <v>0</v>
      </c>
      <c r="L251" s="8"/>
      <c r="M251" s="8"/>
      <c r="N251" s="47">
        <f>SUMIF((B221:B250),"",(N221:N250))</f>
        <v>0</v>
      </c>
      <c r="O251" s="74">
        <f>SUMIF((B226:B250),"",(O226:O250))</f>
        <v>0</v>
      </c>
      <c r="P251" s="74">
        <f>SUMIF((B226:B250),"",(P226:P250))</f>
        <v>0</v>
      </c>
    </row>
    <row r="252" spans="1:16" ht="33" customHeight="1" x14ac:dyDescent="0.25">
      <c r="I252" s="23" t="s">
        <v>26</v>
      </c>
      <c r="L252" s="245" t="s">
        <v>27</v>
      </c>
      <c r="M252" s="246"/>
      <c r="N252" s="104"/>
      <c r="O252" s="184">
        <f>SUM(O226:O250)</f>
        <v>0</v>
      </c>
      <c r="P252" s="184">
        <f>SUM(P226:P250)</f>
        <v>0</v>
      </c>
    </row>
    <row r="253" spans="1:16" ht="20.25" customHeight="1" x14ac:dyDescent="0.25">
      <c r="L253" s="293" t="s">
        <v>103</v>
      </c>
      <c r="M253" s="293"/>
      <c r="N253" s="293"/>
    </row>
    <row r="254" spans="1:16" ht="26.25" customHeight="1" x14ac:dyDescent="0.25">
      <c r="A254" s="2" t="s">
        <v>15</v>
      </c>
      <c r="B254" s="2"/>
      <c r="C254" s="2"/>
      <c r="D254" s="2"/>
      <c r="E254" s="294" t="s">
        <v>119</v>
      </c>
      <c r="F254" s="82"/>
      <c r="G254" s="83" t="s">
        <v>18</v>
      </c>
      <c r="H254" s="243">
        <f>H211</f>
        <v>0</v>
      </c>
      <c r="I254" s="243"/>
      <c r="J254" s="243"/>
      <c r="K254" s="243"/>
      <c r="L254" s="243"/>
      <c r="M254" s="295" t="s">
        <v>143</v>
      </c>
      <c r="N254" s="296"/>
      <c r="O254" s="296"/>
      <c r="P254" s="297"/>
    </row>
    <row r="255" spans="1:16" ht="40.5" customHeight="1" x14ac:dyDescent="0.25">
      <c r="A255" s="262" t="s">
        <v>148</v>
      </c>
      <c r="B255" s="262"/>
      <c r="C255" s="2"/>
      <c r="D255" s="2"/>
      <c r="E255" s="294"/>
      <c r="F255" s="95"/>
      <c r="G255" s="96" t="s">
        <v>20</v>
      </c>
      <c r="H255" s="243">
        <f>H212</f>
        <v>0</v>
      </c>
      <c r="I255" s="243"/>
      <c r="J255" s="243"/>
      <c r="K255" s="243"/>
      <c r="L255" s="243"/>
      <c r="M255" s="298" t="s">
        <v>149</v>
      </c>
      <c r="N255" s="299"/>
      <c r="O255" s="300">
        <f>O212</f>
        <v>0</v>
      </c>
      <c r="P255" s="301"/>
    </row>
    <row r="256" spans="1:16" ht="33" customHeight="1" x14ac:dyDescent="0.25">
      <c r="A256" s="2"/>
      <c r="B256" s="2"/>
      <c r="C256" s="2"/>
      <c r="D256" s="2"/>
      <c r="E256" s="294"/>
      <c r="F256" s="82"/>
      <c r="G256" s="83" t="s">
        <v>134</v>
      </c>
      <c r="H256" s="258">
        <f>H213</f>
        <v>0</v>
      </c>
      <c r="I256" s="259"/>
      <c r="J256" s="260"/>
      <c r="K256" s="97" t="s">
        <v>133</v>
      </c>
      <c r="L256" s="98">
        <f>L213</f>
        <v>0</v>
      </c>
      <c r="M256" s="242" t="s">
        <v>120</v>
      </c>
      <c r="N256" s="242"/>
      <c r="O256" s="242"/>
      <c r="P256" s="242"/>
    </row>
    <row r="257" spans="1:16" ht="19.5" customHeight="1" x14ac:dyDescent="0.25">
      <c r="E257" s="294"/>
      <c r="F257" s="82"/>
      <c r="G257" s="83" t="s">
        <v>19</v>
      </c>
      <c r="H257" s="243">
        <f>H214</f>
        <v>0</v>
      </c>
      <c r="I257" s="243"/>
      <c r="J257" s="243"/>
      <c r="K257" s="243"/>
      <c r="L257" s="243"/>
      <c r="M257" s="82"/>
      <c r="N257" s="83"/>
      <c r="O257" s="243"/>
      <c r="P257" s="243"/>
    </row>
    <row r="258" spans="1:16" ht="18.75" x14ac:dyDescent="0.25">
      <c r="A258" s="77" t="s">
        <v>264</v>
      </c>
      <c r="B258" s="77"/>
      <c r="C258" s="77"/>
      <c r="D258" s="77"/>
      <c r="E258" s="77"/>
      <c r="F258" s="77"/>
      <c r="G258" s="77"/>
      <c r="H258" s="77"/>
      <c r="I258" s="77"/>
      <c r="J258" s="77"/>
      <c r="K258" s="77"/>
      <c r="L258" s="77"/>
      <c r="M258" s="77"/>
      <c r="N258" s="77"/>
    </row>
    <row r="259" spans="1:16" ht="18.75" x14ac:dyDescent="0.25">
      <c r="A259" s="77" t="s">
        <v>265</v>
      </c>
      <c r="B259" s="77"/>
      <c r="C259" s="77"/>
      <c r="D259" s="77"/>
      <c r="E259" s="77"/>
      <c r="F259" s="77"/>
      <c r="G259" s="77"/>
      <c r="H259" s="77"/>
      <c r="I259" s="77"/>
      <c r="J259" s="77"/>
      <c r="K259" s="77"/>
      <c r="L259" s="77"/>
      <c r="M259" s="77"/>
      <c r="N259" s="77"/>
    </row>
    <row r="260" spans="1:16" ht="15.75" x14ac:dyDescent="0.25">
      <c r="A260" s="106" t="s">
        <v>121</v>
      </c>
      <c r="B260" s="106"/>
      <c r="C260" s="106"/>
      <c r="D260" s="106"/>
      <c r="E260" s="106"/>
      <c r="F260" s="106"/>
      <c r="G260" s="106"/>
      <c r="H260" s="106"/>
      <c r="I260" s="106"/>
      <c r="J260" s="81"/>
      <c r="K260" s="81"/>
      <c r="L260" s="81"/>
      <c r="M260" s="81"/>
      <c r="N260" s="81"/>
    </row>
    <row r="261" spans="1:16" ht="18.75" x14ac:dyDescent="0.25">
      <c r="A261" s="84" t="s">
        <v>4</v>
      </c>
      <c r="B261" s="108" t="s">
        <v>5</v>
      </c>
      <c r="C261" s="110" t="s">
        <v>6</v>
      </c>
      <c r="D261" s="9" t="s">
        <v>7</v>
      </c>
      <c r="E261" s="9" t="s">
        <v>8</v>
      </c>
      <c r="F261" s="9" t="s">
        <v>9</v>
      </c>
      <c r="G261" s="84" t="s">
        <v>10</v>
      </c>
      <c r="H261" s="9" t="s">
        <v>11</v>
      </c>
      <c r="I261" s="25" t="s">
        <v>12</v>
      </c>
      <c r="J261" s="9" t="s">
        <v>13</v>
      </c>
      <c r="K261" s="9" t="s">
        <v>14</v>
      </c>
      <c r="L261" s="9" t="s">
        <v>24</v>
      </c>
      <c r="M261" s="88" t="s">
        <v>25</v>
      </c>
      <c r="N261" s="88" t="s">
        <v>110</v>
      </c>
      <c r="O261" s="51" t="s">
        <v>111</v>
      </c>
      <c r="P261" s="51" t="s">
        <v>112</v>
      </c>
    </row>
    <row r="262" spans="1:16" ht="111" customHeight="1" x14ac:dyDescent="0.25">
      <c r="A262" s="86" t="s">
        <v>0</v>
      </c>
      <c r="B262" s="109" t="s">
        <v>142</v>
      </c>
      <c r="C262" s="111" t="s">
        <v>139</v>
      </c>
      <c r="D262" s="44" t="s">
        <v>263</v>
      </c>
      <c r="E262" s="15" t="s">
        <v>1</v>
      </c>
      <c r="F262" s="15" t="s">
        <v>2</v>
      </c>
      <c r="G262" s="86" t="s">
        <v>144</v>
      </c>
      <c r="H262" s="15" t="s">
        <v>3</v>
      </c>
      <c r="I262" s="148" t="s">
        <v>277</v>
      </c>
      <c r="J262" s="15" t="s">
        <v>138</v>
      </c>
      <c r="K262" s="15" t="s">
        <v>136</v>
      </c>
      <c r="L262" s="15" t="s">
        <v>140</v>
      </c>
      <c r="M262" s="89" t="s">
        <v>145</v>
      </c>
      <c r="N262" s="107" t="s">
        <v>141</v>
      </c>
      <c r="O262" s="90" t="s">
        <v>146</v>
      </c>
      <c r="P262" s="90" t="s">
        <v>147</v>
      </c>
    </row>
    <row r="263" spans="1:16" ht="26.25" customHeight="1" x14ac:dyDescent="0.25">
      <c r="A263" s="60">
        <v>176</v>
      </c>
      <c r="B263" s="4"/>
      <c r="C263" s="4"/>
      <c r="D263" s="76"/>
      <c r="E263" s="5"/>
      <c r="F263" s="5"/>
      <c r="G263" s="17">
        <f t="shared" ref="G263:G292" si="69">F263-E263</f>
        <v>0</v>
      </c>
      <c r="H263" s="4"/>
      <c r="I263" s="147">
        <v>0.3</v>
      </c>
      <c r="J263" s="4"/>
      <c r="K263" s="17">
        <f t="shared" ref="K263:K281" si="70">H263-J263</f>
        <v>0</v>
      </c>
      <c r="L263" s="4"/>
      <c r="M263" s="64">
        <f t="shared" ref="M263:M281" si="71">I263*J263*G263</f>
        <v>0</v>
      </c>
      <c r="N263" s="48">
        <f t="shared" ref="N263:N281" si="72">((M263*10)/100)+M263</f>
        <v>0</v>
      </c>
      <c r="O263" s="74">
        <f t="shared" ref="O263:O281" si="73">G263*J263</f>
        <v>0</v>
      </c>
      <c r="P263" s="74">
        <f t="shared" ref="P263:P281" si="74">G263*K263</f>
        <v>0</v>
      </c>
    </row>
    <row r="264" spans="1:16" ht="26.25" customHeight="1" x14ac:dyDescent="0.25">
      <c r="A264" s="60">
        <v>177</v>
      </c>
      <c r="B264" s="4"/>
      <c r="C264" s="4"/>
      <c r="D264" s="76"/>
      <c r="E264" s="5"/>
      <c r="F264" s="5"/>
      <c r="G264" s="17">
        <f t="shared" si="69"/>
        <v>0</v>
      </c>
      <c r="H264" s="4"/>
      <c r="I264" s="147">
        <v>0.3</v>
      </c>
      <c r="J264" s="4"/>
      <c r="K264" s="17">
        <f t="shared" si="70"/>
        <v>0</v>
      </c>
      <c r="L264" s="4"/>
      <c r="M264" s="64">
        <f t="shared" si="71"/>
        <v>0</v>
      </c>
      <c r="N264" s="48">
        <f t="shared" si="72"/>
        <v>0</v>
      </c>
      <c r="O264" s="74">
        <f t="shared" si="73"/>
        <v>0</v>
      </c>
      <c r="P264" s="74">
        <f t="shared" si="74"/>
        <v>0</v>
      </c>
    </row>
    <row r="265" spans="1:16" ht="26.25" customHeight="1" x14ac:dyDescent="0.25">
      <c r="A265" s="60">
        <v>178</v>
      </c>
      <c r="B265" s="4"/>
      <c r="C265" s="4"/>
      <c r="D265" s="76"/>
      <c r="E265" s="5"/>
      <c r="F265" s="5"/>
      <c r="G265" s="17">
        <f t="shared" si="69"/>
        <v>0</v>
      </c>
      <c r="H265" s="4"/>
      <c r="I265" s="147">
        <v>0.3</v>
      </c>
      <c r="J265" s="4"/>
      <c r="K265" s="17">
        <f t="shared" si="70"/>
        <v>0</v>
      </c>
      <c r="L265" s="4"/>
      <c r="M265" s="64">
        <f t="shared" si="71"/>
        <v>0</v>
      </c>
      <c r="N265" s="48">
        <f t="shared" si="72"/>
        <v>0</v>
      </c>
      <c r="O265" s="74">
        <f t="shared" si="73"/>
        <v>0</v>
      </c>
      <c r="P265" s="74">
        <f t="shared" si="74"/>
        <v>0</v>
      </c>
    </row>
    <row r="266" spans="1:16" ht="26.25" customHeight="1" x14ac:dyDescent="0.25">
      <c r="A266" s="60">
        <v>179</v>
      </c>
      <c r="B266" s="4"/>
      <c r="C266" s="4"/>
      <c r="D266" s="76"/>
      <c r="E266" s="5"/>
      <c r="F266" s="5"/>
      <c r="G266" s="17">
        <f t="shared" si="69"/>
        <v>0</v>
      </c>
      <c r="H266" s="4"/>
      <c r="I266" s="147">
        <v>0.3</v>
      </c>
      <c r="J266" s="4"/>
      <c r="K266" s="17">
        <f t="shared" si="70"/>
        <v>0</v>
      </c>
      <c r="L266" s="4"/>
      <c r="M266" s="64">
        <f t="shared" si="71"/>
        <v>0</v>
      </c>
      <c r="N266" s="48">
        <f t="shared" si="72"/>
        <v>0</v>
      </c>
      <c r="O266" s="74">
        <f t="shared" si="73"/>
        <v>0</v>
      </c>
      <c r="P266" s="74">
        <f t="shared" si="74"/>
        <v>0</v>
      </c>
    </row>
    <row r="267" spans="1:16" ht="26.25" customHeight="1" x14ac:dyDescent="0.25">
      <c r="A267" s="60">
        <v>180</v>
      </c>
      <c r="B267" s="4"/>
      <c r="C267" s="4"/>
      <c r="D267" s="76"/>
      <c r="E267" s="5"/>
      <c r="F267" s="5"/>
      <c r="G267" s="17">
        <f t="shared" si="69"/>
        <v>0</v>
      </c>
      <c r="H267" s="4"/>
      <c r="I267" s="147">
        <v>0.3</v>
      </c>
      <c r="J267" s="4"/>
      <c r="K267" s="17">
        <f t="shared" si="70"/>
        <v>0</v>
      </c>
      <c r="L267" s="4"/>
      <c r="M267" s="64">
        <f t="shared" si="71"/>
        <v>0</v>
      </c>
      <c r="N267" s="48">
        <f t="shared" si="72"/>
        <v>0</v>
      </c>
      <c r="O267" s="74">
        <f t="shared" si="73"/>
        <v>0</v>
      </c>
      <c r="P267" s="74">
        <f t="shared" si="74"/>
        <v>0</v>
      </c>
    </row>
    <row r="268" spans="1:16" ht="26.25" customHeight="1" x14ac:dyDescent="0.25">
      <c r="A268" s="60">
        <v>181</v>
      </c>
      <c r="B268" s="4"/>
      <c r="C268" s="4"/>
      <c r="D268" s="76"/>
      <c r="E268" s="4"/>
      <c r="F268" s="4"/>
      <c r="G268" s="17">
        <f t="shared" si="69"/>
        <v>0</v>
      </c>
      <c r="H268" s="4"/>
      <c r="I268" s="147">
        <v>0.3</v>
      </c>
      <c r="J268" s="4"/>
      <c r="K268" s="17">
        <f t="shared" si="70"/>
        <v>0</v>
      </c>
      <c r="L268" s="4"/>
      <c r="M268" s="64">
        <f t="shared" si="71"/>
        <v>0</v>
      </c>
      <c r="N268" s="48">
        <f t="shared" si="72"/>
        <v>0</v>
      </c>
      <c r="O268" s="74">
        <f t="shared" si="73"/>
        <v>0</v>
      </c>
      <c r="P268" s="74">
        <f t="shared" si="74"/>
        <v>0</v>
      </c>
    </row>
    <row r="269" spans="1:16" ht="26.25" customHeight="1" x14ac:dyDescent="0.25">
      <c r="A269" s="60">
        <v>182</v>
      </c>
      <c r="B269" s="4"/>
      <c r="C269" s="4"/>
      <c r="D269" s="76"/>
      <c r="E269" s="4"/>
      <c r="F269" s="4"/>
      <c r="G269" s="17">
        <f t="shared" si="69"/>
        <v>0</v>
      </c>
      <c r="H269" s="4"/>
      <c r="I269" s="147">
        <v>0.3</v>
      </c>
      <c r="J269" s="4"/>
      <c r="K269" s="17">
        <f t="shared" si="70"/>
        <v>0</v>
      </c>
      <c r="L269" s="4"/>
      <c r="M269" s="64">
        <f t="shared" si="71"/>
        <v>0</v>
      </c>
      <c r="N269" s="48">
        <f t="shared" si="72"/>
        <v>0</v>
      </c>
      <c r="O269" s="74">
        <f t="shared" si="73"/>
        <v>0</v>
      </c>
      <c r="P269" s="74">
        <f t="shared" si="74"/>
        <v>0</v>
      </c>
    </row>
    <row r="270" spans="1:16" ht="26.25" customHeight="1" x14ac:dyDescent="0.25">
      <c r="A270" s="60">
        <v>183</v>
      </c>
      <c r="B270" s="4"/>
      <c r="C270" s="4"/>
      <c r="D270" s="76"/>
      <c r="E270" s="4"/>
      <c r="F270" s="4"/>
      <c r="G270" s="17">
        <f t="shared" si="69"/>
        <v>0</v>
      </c>
      <c r="H270" s="4"/>
      <c r="I270" s="147">
        <v>0.3</v>
      </c>
      <c r="J270" s="4"/>
      <c r="K270" s="17">
        <f t="shared" si="70"/>
        <v>0</v>
      </c>
      <c r="L270" s="4"/>
      <c r="M270" s="64">
        <f t="shared" si="71"/>
        <v>0</v>
      </c>
      <c r="N270" s="48">
        <f t="shared" si="72"/>
        <v>0</v>
      </c>
      <c r="O270" s="74">
        <f t="shared" si="73"/>
        <v>0</v>
      </c>
      <c r="P270" s="74">
        <f t="shared" si="74"/>
        <v>0</v>
      </c>
    </row>
    <row r="271" spans="1:16" ht="26.25" customHeight="1" x14ac:dyDescent="0.25">
      <c r="A271" s="60">
        <v>184</v>
      </c>
      <c r="B271" s="4"/>
      <c r="C271" s="4"/>
      <c r="D271" s="76"/>
      <c r="E271" s="4"/>
      <c r="F271" s="4"/>
      <c r="G271" s="17">
        <f t="shared" si="69"/>
        <v>0</v>
      </c>
      <c r="H271" s="4"/>
      <c r="I271" s="147">
        <v>0.3</v>
      </c>
      <c r="J271" s="4"/>
      <c r="K271" s="17">
        <f t="shared" si="70"/>
        <v>0</v>
      </c>
      <c r="L271" s="4"/>
      <c r="M271" s="64">
        <f t="shared" si="71"/>
        <v>0</v>
      </c>
      <c r="N271" s="48">
        <f t="shared" si="72"/>
        <v>0</v>
      </c>
      <c r="O271" s="74">
        <f t="shared" si="73"/>
        <v>0</v>
      </c>
      <c r="P271" s="74">
        <f t="shared" si="74"/>
        <v>0</v>
      </c>
    </row>
    <row r="272" spans="1:16" ht="26.25" customHeight="1" x14ac:dyDescent="0.25">
      <c r="A272" s="60">
        <v>185</v>
      </c>
      <c r="B272" s="4"/>
      <c r="C272" s="4"/>
      <c r="D272" s="76"/>
      <c r="E272" s="4"/>
      <c r="F272" s="4"/>
      <c r="G272" s="17">
        <f t="shared" si="69"/>
        <v>0</v>
      </c>
      <c r="H272" s="4"/>
      <c r="I272" s="147">
        <v>0.3</v>
      </c>
      <c r="J272" s="4"/>
      <c r="K272" s="17">
        <f t="shared" si="70"/>
        <v>0</v>
      </c>
      <c r="L272" s="4"/>
      <c r="M272" s="64">
        <f t="shared" si="71"/>
        <v>0</v>
      </c>
      <c r="N272" s="48">
        <f t="shared" si="72"/>
        <v>0</v>
      </c>
      <c r="O272" s="74">
        <f t="shared" si="73"/>
        <v>0</v>
      </c>
      <c r="P272" s="74">
        <f t="shared" si="74"/>
        <v>0</v>
      </c>
    </row>
    <row r="273" spans="1:16" ht="26.25" customHeight="1" x14ac:dyDescent="0.25">
      <c r="A273" s="60">
        <v>186</v>
      </c>
      <c r="B273" s="4"/>
      <c r="C273" s="4"/>
      <c r="D273" s="76"/>
      <c r="E273" s="4"/>
      <c r="F273" s="4"/>
      <c r="G273" s="17">
        <f t="shared" si="69"/>
        <v>0</v>
      </c>
      <c r="H273" s="4"/>
      <c r="I273" s="147">
        <v>0.3</v>
      </c>
      <c r="J273" s="4"/>
      <c r="K273" s="17">
        <f t="shared" si="70"/>
        <v>0</v>
      </c>
      <c r="L273" s="4"/>
      <c r="M273" s="64">
        <f t="shared" si="71"/>
        <v>0</v>
      </c>
      <c r="N273" s="48">
        <f t="shared" si="72"/>
        <v>0</v>
      </c>
      <c r="O273" s="74">
        <f t="shared" si="73"/>
        <v>0</v>
      </c>
      <c r="P273" s="74">
        <f t="shared" si="74"/>
        <v>0</v>
      </c>
    </row>
    <row r="274" spans="1:16" ht="26.25" customHeight="1" x14ac:dyDescent="0.25">
      <c r="A274" s="60">
        <v>187</v>
      </c>
      <c r="B274" s="4"/>
      <c r="C274" s="4"/>
      <c r="D274" s="76"/>
      <c r="E274" s="4"/>
      <c r="F274" s="4"/>
      <c r="G274" s="17">
        <f t="shared" si="69"/>
        <v>0</v>
      </c>
      <c r="H274" s="4"/>
      <c r="I274" s="147">
        <v>0.3</v>
      </c>
      <c r="J274" s="4"/>
      <c r="K274" s="17">
        <f t="shared" si="70"/>
        <v>0</v>
      </c>
      <c r="L274" s="4"/>
      <c r="M274" s="64">
        <f t="shared" si="71"/>
        <v>0</v>
      </c>
      <c r="N274" s="48">
        <f t="shared" si="72"/>
        <v>0</v>
      </c>
      <c r="O274" s="74">
        <f t="shared" si="73"/>
        <v>0</v>
      </c>
      <c r="P274" s="74">
        <f t="shared" si="74"/>
        <v>0</v>
      </c>
    </row>
    <row r="275" spans="1:16" ht="26.25" customHeight="1" x14ac:dyDescent="0.25">
      <c r="A275" s="60">
        <v>188</v>
      </c>
      <c r="B275" s="4"/>
      <c r="C275" s="4"/>
      <c r="D275" s="76"/>
      <c r="E275" s="4"/>
      <c r="F275" s="4"/>
      <c r="G275" s="17">
        <f t="shared" si="69"/>
        <v>0</v>
      </c>
      <c r="H275" s="4"/>
      <c r="I275" s="147">
        <v>0.3</v>
      </c>
      <c r="J275" s="4"/>
      <c r="K275" s="17">
        <f t="shared" si="70"/>
        <v>0</v>
      </c>
      <c r="L275" s="4"/>
      <c r="M275" s="64">
        <f t="shared" si="71"/>
        <v>0</v>
      </c>
      <c r="N275" s="48">
        <f t="shared" si="72"/>
        <v>0</v>
      </c>
      <c r="O275" s="74">
        <f t="shared" si="73"/>
        <v>0</v>
      </c>
      <c r="P275" s="74">
        <f t="shared" si="74"/>
        <v>0</v>
      </c>
    </row>
    <row r="276" spans="1:16" ht="26.25" customHeight="1" x14ac:dyDescent="0.25">
      <c r="A276" s="60">
        <v>189</v>
      </c>
      <c r="B276" s="4"/>
      <c r="C276" s="4"/>
      <c r="D276" s="76"/>
      <c r="E276" s="4"/>
      <c r="F276" s="4"/>
      <c r="G276" s="17">
        <f t="shared" si="69"/>
        <v>0</v>
      </c>
      <c r="H276" s="4"/>
      <c r="I276" s="147">
        <v>0.3</v>
      </c>
      <c r="J276" s="4"/>
      <c r="K276" s="17">
        <f t="shared" si="70"/>
        <v>0</v>
      </c>
      <c r="L276" s="4"/>
      <c r="M276" s="64">
        <f t="shared" si="71"/>
        <v>0</v>
      </c>
      <c r="N276" s="48">
        <f t="shared" si="72"/>
        <v>0</v>
      </c>
      <c r="O276" s="74">
        <f t="shared" si="73"/>
        <v>0</v>
      </c>
      <c r="P276" s="74">
        <f t="shared" si="74"/>
        <v>0</v>
      </c>
    </row>
    <row r="277" spans="1:16" ht="26.25" customHeight="1" x14ac:dyDescent="0.25">
      <c r="A277" s="60">
        <v>190</v>
      </c>
      <c r="B277" s="4"/>
      <c r="C277" s="4"/>
      <c r="D277" s="76"/>
      <c r="E277" s="4"/>
      <c r="F277" s="4"/>
      <c r="G277" s="17">
        <f t="shared" si="69"/>
        <v>0</v>
      </c>
      <c r="H277" s="4"/>
      <c r="I277" s="147">
        <v>0.3</v>
      </c>
      <c r="J277" s="4"/>
      <c r="K277" s="17">
        <f t="shared" si="70"/>
        <v>0</v>
      </c>
      <c r="L277" s="4"/>
      <c r="M277" s="64">
        <f t="shared" si="71"/>
        <v>0</v>
      </c>
      <c r="N277" s="48">
        <f t="shared" si="72"/>
        <v>0</v>
      </c>
      <c r="O277" s="74">
        <f t="shared" si="73"/>
        <v>0</v>
      </c>
      <c r="P277" s="74">
        <f t="shared" si="74"/>
        <v>0</v>
      </c>
    </row>
    <row r="278" spans="1:16" ht="26.25" customHeight="1" x14ac:dyDescent="0.25">
      <c r="A278" s="60">
        <v>191</v>
      </c>
      <c r="B278" s="4"/>
      <c r="C278" s="4"/>
      <c r="D278" s="76"/>
      <c r="E278" s="4"/>
      <c r="F278" s="4"/>
      <c r="G278" s="17">
        <f t="shared" si="69"/>
        <v>0</v>
      </c>
      <c r="H278" s="4"/>
      <c r="I278" s="147">
        <v>0.3</v>
      </c>
      <c r="J278" s="4"/>
      <c r="K278" s="17">
        <f t="shared" si="70"/>
        <v>0</v>
      </c>
      <c r="L278" s="4"/>
      <c r="M278" s="64">
        <f t="shared" si="71"/>
        <v>0</v>
      </c>
      <c r="N278" s="48">
        <f t="shared" si="72"/>
        <v>0</v>
      </c>
      <c r="O278" s="74">
        <f t="shared" si="73"/>
        <v>0</v>
      </c>
      <c r="P278" s="74">
        <f t="shared" si="74"/>
        <v>0</v>
      </c>
    </row>
    <row r="279" spans="1:16" ht="26.25" customHeight="1" x14ac:dyDescent="0.25">
      <c r="A279" s="60">
        <v>192</v>
      </c>
      <c r="B279" s="4"/>
      <c r="C279" s="4"/>
      <c r="D279" s="76"/>
      <c r="E279" s="4"/>
      <c r="F279" s="4"/>
      <c r="G279" s="17">
        <f t="shared" si="69"/>
        <v>0</v>
      </c>
      <c r="H279" s="4"/>
      <c r="I279" s="147">
        <v>0.3</v>
      </c>
      <c r="J279" s="4"/>
      <c r="K279" s="17">
        <f t="shared" si="70"/>
        <v>0</v>
      </c>
      <c r="L279" s="4"/>
      <c r="M279" s="64">
        <f t="shared" si="71"/>
        <v>0</v>
      </c>
      <c r="N279" s="48">
        <f t="shared" si="72"/>
        <v>0</v>
      </c>
      <c r="O279" s="74">
        <f t="shared" si="73"/>
        <v>0</v>
      </c>
      <c r="P279" s="74">
        <f t="shared" si="74"/>
        <v>0</v>
      </c>
    </row>
    <row r="280" spans="1:16" ht="26.25" customHeight="1" x14ac:dyDescent="0.25">
      <c r="A280" s="60">
        <v>193</v>
      </c>
      <c r="B280" s="4"/>
      <c r="C280" s="4"/>
      <c r="D280" s="76"/>
      <c r="E280" s="4"/>
      <c r="F280" s="4"/>
      <c r="G280" s="17">
        <f t="shared" si="69"/>
        <v>0</v>
      </c>
      <c r="H280" s="4"/>
      <c r="I280" s="147">
        <v>0.3</v>
      </c>
      <c r="J280" s="4"/>
      <c r="K280" s="17">
        <f t="shared" si="70"/>
        <v>0</v>
      </c>
      <c r="L280" s="4"/>
      <c r="M280" s="64">
        <f t="shared" si="71"/>
        <v>0</v>
      </c>
      <c r="N280" s="48">
        <f t="shared" si="72"/>
        <v>0</v>
      </c>
      <c r="O280" s="74">
        <f t="shared" si="73"/>
        <v>0</v>
      </c>
      <c r="P280" s="74">
        <f t="shared" si="74"/>
        <v>0</v>
      </c>
    </row>
    <row r="281" spans="1:16" ht="26.25" customHeight="1" x14ac:dyDescent="0.25">
      <c r="A281" s="60">
        <v>194</v>
      </c>
      <c r="B281" s="4"/>
      <c r="C281" s="4"/>
      <c r="D281" s="76"/>
      <c r="E281" s="4"/>
      <c r="F281" s="4"/>
      <c r="G281" s="17">
        <f t="shared" si="69"/>
        <v>0</v>
      </c>
      <c r="H281" s="4"/>
      <c r="I281" s="147">
        <v>0.3</v>
      </c>
      <c r="J281" s="4"/>
      <c r="K281" s="17">
        <f t="shared" si="70"/>
        <v>0</v>
      </c>
      <c r="L281" s="4"/>
      <c r="M281" s="64">
        <f t="shared" si="71"/>
        <v>0</v>
      </c>
      <c r="N281" s="48">
        <f t="shared" si="72"/>
        <v>0</v>
      </c>
      <c r="O281" s="74">
        <f t="shared" si="73"/>
        <v>0</v>
      </c>
      <c r="P281" s="74">
        <f t="shared" si="74"/>
        <v>0</v>
      </c>
    </row>
    <row r="282" spans="1:16" ht="26.25" customHeight="1" x14ac:dyDescent="0.25">
      <c r="A282" s="60">
        <v>195</v>
      </c>
      <c r="B282" s="4"/>
      <c r="C282" s="4"/>
      <c r="D282" s="76"/>
      <c r="E282" s="4"/>
      <c r="F282" s="4"/>
      <c r="G282" s="17">
        <f t="shared" si="69"/>
        <v>0</v>
      </c>
      <c r="H282" s="4"/>
      <c r="I282" s="147">
        <v>0.3</v>
      </c>
      <c r="J282" s="4"/>
      <c r="K282" s="17">
        <f t="shared" ref="K282:K292" si="75">H282-J282</f>
        <v>0</v>
      </c>
      <c r="L282" s="4"/>
      <c r="M282" s="64">
        <f t="shared" ref="M282:M292" si="76">I282*J282*G282</f>
        <v>0</v>
      </c>
      <c r="N282" s="48">
        <f t="shared" ref="N282:N292" si="77">((M282*10)/100)+M282</f>
        <v>0</v>
      </c>
      <c r="O282" s="74">
        <f t="shared" ref="O282:O292" si="78">G282*J282</f>
        <v>0</v>
      </c>
      <c r="P282" s="74">
        <f t="shared" ref="P282:P292" si="79">G282*K282</f>
        <v>0</v>
      </c>
    </row>
    <row r="283" spans="1:16" ht="26.25" customHeight="1" x14ac:dyDescent="0.25">
      <c r="A283" s="60">
        <v>196</v>
      </c>
      <c r="B283" s="4"/>
      <c r="C283" s="4"/>
      <c r="D283" s="76"/>
      <c r="E283" s="4"/>
      <c r="F283" s="4"/>
      <c r="G283" s="17">
        <f t="shared" si="69"/>
        <v>0</v>
      </c>
      <c r="H283" s="4"/>
      <c r="I283" s="147">
        <v>0.3</v>
      </c>
      <c r="J283" s="4"/>
      <c r="K283" s="17">
        <f t="shared" si="75"/>
        <v>0</v>
      </c>
      <c r="L283" s="4"/>
      <c r="M283" s="64">
        <f t="shared" si="76"/>
        <v>0</v>
      </c>
      <c r="N283" s="48">
        <f t="shared" si="77"/>
        <v>0</v>
      </c>
      <c r="O283" s="74">
        <f t="shared" si="78"/>
        <v>0</v>
      </c>
      <c r="P283" s="74">
        <f t="shared" si="79"/>
        <v>0</v>
      </c>
    </row>
    <row r="284" spans="1:16" ht="26.25" customHeight="1" x14ac:dyDescent="0.25">
      <c r="A284" s="60">
        <v>197</v>
      </c>
      <c r="B284" s="4"/>
      <c r="C284" s="4"/>
      <c r="D284" s="76"/>
      <c r="E284" s="4"/>
      <c r="F284" s="4"/>
      <c r="G284" s="17">
        <f t="shared" si="69"/>
        <v>0</v>
      </c>
      <c r="H284" s="4"/>
      <c r="I284" s="147">
        <v>0.3</v>
      </c>
      <c r="J284" s="4"/>
      <c r="K284" s="17">
        <f t="shared" si="75"/>
        <v>0</v>
      </c>
      <c r="L284" s="4"/>
      <c r="M284" s="64">
        <f t="shared" si="76"/>
        <v>0</v>
      </c>
      <c r="N284" s="48">
        <f t="shared" si="77"/>
        <v>0</v>
      </c>
      <c r="O284" s="74">
        <f t="shared" si="78"/>
        <v>0</v>
      </c>
      <c r="P284" s="74">
        <f t="shared" si="79"/>
        <v>0</v>
      </c>
    </row>
    <row r="285" spans="1:16" ht="26.25" customHeight="1" x14ac:dyDescent="0.25">
      <c r="A285" s="60">
        <v>198</v>
      </c>
      <c r="B285" s="4"/>
      <c r="C285" s="4"/>
      <c r="D285" s="76"/>
      <c r="E285" s="4"/>
      <c r="F285" s="4"/>
      <c r="G285" s="17">
        <f t="shared" si="69"/>
        <v>0</v>
      </c>
      <c r="H285" s="4"/>
      <c r="I285" s="147">
        <v>0.3</v>
      </c>
      <c r="J285" s="4"/>
      <c r="K285" s="17">
        <f t="shared" si="75"/>
        <v>0</v>
      </c>
      <c r="L285" s="4"/>
      <c r="M285" s="64">
        <f t="shared" si="76"/>
        <v>0</v>
      </c>
      <c r="N285" s="48">
        <f t="shared" si="77"/>
        <v>0</v>
      </c>
      <c r="O285" s="74">
        <f t="shared" si="78"/>
        <v>0</v>
      </c>
      <c r="P285" s="74">
        <f t="shared" si="79"/>
        <v>0</v>
      </c>
    </row>
    <row r="286" spans="1:16" ht="26.25" customHeight="1" x14ac:dyDescent="0.25">
      <c r="A286" s="60">
        <v>199</v>
      </c>
      <c r="B286" s="4"/>
      <c r="C286" s="4"/>
      <c r="D286" s="76"/>
      <c r="E286" s="4"/>
      <c r="F286" s="4"/>
      <c r="G286" s="17">
        <f t="shared" si="69"/>
        <v>0</v>
      </c>
      <c r="H286" s="4"/>
      <c r="I286" s="147">
        <v>0.3</v>
      </c>
      <c r="J286" s="4"/>
      <c r="K286" s="17">
        <f t="shared" si="75"/>
        <v>0</v>
      </c>
      <c r="L286" s="4"/>
      <c r="M286" s="64">
        <f t="shared" si="76"/>
        <v>0</v>
      </c>
      <c r="N286" s="48">
        <f t="shared" si="77"/>
        <v>0</v>
      </c>
      <c r="O286" s="74">
        <f t="shared" si="78"/>
        <v>0</v>
      </c>
      <c r="P286" s="74">
        <f t="shared" si="79"/>
        <v>0</v>
      </c>
    </row>
    <row r="287" spans="1:16" ht="26.25" customHeight="1" x14ac:dyDescent="0.25">
      <c r="A287" s="60">
        <v>200</v>
      </c>
      <c r="B287" s="4"/>
      <c r="C287" s="4"/>
      <c r="D287" s="76"/>
      <c r="E287" s="4"/>
      <c r="F287" s="4"/>
      <c r="G287" s="17">
        <f t="shared" si="69"/>
        <v>0</v>
      </c>
      <c r="H287" s="4"/>
      <c r="I287" s="147">
        <v>0.3</v>
      </c>
      <c r="J287" s="4"/>
      <c r="K287" s="17">
        <f t="shared" si="75"/>
        <v>0</v>
      </c>
      <c r="L287" s="4"/>
      <c r="M287" s="64">
        <f t="shared" si="76"/>
        <v>0</v>
      </c>
      <c r="N287" s="48">
        <f t="shared" si="77"/>
        <v>0</v>
      </c>
      <c r="O287" s="74">
        <f t="shared" si="78"/>
        <v>0</v>
      </c>
      <c r="P287" s="74">
        <f t="shared" si="79"/>
        <v>0</v>
      </c>
    </row>
    <row r="288" spans="1:16" ht="26.25" customHeight="1" x14ac:dyDescent="0.25">
      <c r="A288" s="60">
        <v>201</v>
      </c>
      <c r="B288" s="4"/>
      <c r="C288" s="4"/>
      <c r="D288" s="76"/>
      <c r="E288" s="4"/>
      <c r="F288" s="4"/>
      <c r="G288" s="17">
        <f t="shared" si="69"/>
        <v>0</v>
      </c>
      <c r="H288" s="4"/>
      <c r="I288" s="147">
        <v>0.3</v>
      </c>
      <c r="J288" s="4"/>
      <c r="K288" s="17">
        <f t="shared" si="75"/>
        <v>0</v>
      </c>
      <c r="L288" s="4"/>
      <c r="M288" s="64">
        <f t="shared" si="76"/>
        <v>0</v>
      </c>
      <c r="N288" s="48">
        <f t="shared" si="77"/>
        <v>0</v>
      </c>
      <c r="O288" s="74">
        <f t="shared" si="78"/>
        <v>0</v>
      </c>
      <c r="P288" s="74">
        <f t="shared" si="79"/>
        <v>0</v>
      </c>
    </row>
    <row r="289" spans="1:16" ht="26.25" customHeight="1" x14ac:dyDescent="0.25">
      <c r="A289" s="60">
        <v>202</v>
      </c>
      <c r="B289" s="4"/>
      <c r="C289" s="4"/>
      <c r="D289" s="76"/>
      <c r="E289" s="4"/>
      <c r="F289" s="4"/>
      <c r="G289" s="17">
        <f t="shared" si="69"/>
        <v>0</v>
      </c>
      <c r="H289" s="4"/>
      <c r="I289" s="147">
        <v>0.3</v>
      </c>
      <c r="J289" s="4"/>
      <c r="K289" s="17">
        <f t="shared" si="75"/>
        <v>0</v>
      </c>
      <c r="L289" s="4"/>
      <c r="M289" s="64">
        <f t="shared" si="76"/>
        <v>0</v>
      </c>
      <c r="N289" s="48">
        <f t="shared" si="77"/>
        <v>0</v>
      </c>
      <c r="O289" s="74">
        <f t="shared" si="78"/>
        <v>0</v>
      </c>
      <c r="P289" s="74">
        <f t="shared" si="79"/>
        <v>0</v>
      </c>
    </row>
    <row r="290" spans="1:16" ht="26.25" customHeight="1" x14ac:dyDescent="0.25">
      <c r="A290" s="60">
        <v>203</v>
      </c>
      <c r="B290" s="4"/>
      <c r="C290" s="4"/>
      <c r="D290" s="76"/>
      <c r="E290" s="4"/>
      <c r="F290" s="4"/>
      <c r="G290" s="17">
        <f t="shared" si="69"/>
        <v>0</v>
      </c>
      <c r="H290" s="4"/>
      <c r="I290" s="147">
        <v>0.3</v>
      </c>
      <c r="J290" s="4"/>
      <c r="K290" s="17">
        <f t="shared" si="75"/>
        <v>0</v>
      </c>
      <c r="L290" s="4"/>
      <c r="M290" s="64">
        <f t="shared" si="76"/>
        <v>0</v>
      </c>
      <c r="N290" s="48">
        <f t="shared" si="77"/>
        <v>0</v>
      </c>
      <c r="O290" s="74">
        <f t="shared" si="78"/>
        <v>0</v>
      </c>
      <c r="P290" s="74">
        <f t="shared" si="79"/>
        <v>0</v>
      </c>
    </row>
    <row r="291" spans="1:16" ht="26.25" customHeight="1" x14ac:dyDescent="0.25">
      <c r="A291" s="60">
        <v>204</v>
      </c>
      <c r="B291" s="4"/>
      <c r="C291" s="4"/>
      <c r="D291" s="76"/>
      <c r="E291" s="4"/>
      <c r="F291" s="4"/>
      <c r="G291" s="17">
        <f t="shared" si="69"/>
        <v>0</v>
      </c>
      <c r="H291" s="4"/>
      <c r="I291" s="147">
        <v>0.3</v>
      </c>
      <c r="J291" s="4"/>
      <c r="K291" s="17">
        <f t="shared" si="75"/>
        <v>0</v>
      </c>
      <c r="L291" s="4"/>
      <c r="M291" s="64">
        <f t="shared" si="76"/>
        <v>0</v>
      </c>
      <c r="N291" s="48">
        <f t="shared" si="77"/>
        <v>0</v>
      </c>
      <c r="O291" s="74">
        <f t="shared" si="78"/>
        <v>0</v>
      </c>
      <c r="P291" s="74">
        <f t="shared" si="79"/>
        <v>0</v>
      </c>
    </row>
    <row r="292" spans="1:16" ht="26.25" customHeight="1" x14ac:dyDescent="0.25">
      <c r="A292" s="60">
        <v>205</v>
      </c>
      <c r="B292" s="4"/>
      <c r="C292" s="4"/>
      <c r="D292" s="76"/>
      <c r="E292" s="4"/>
      <c r="F292" s="4"/>
      <c r="G292" s="17">
        <f t="shared" si="69"/>
        <v>0</v>
      </c>
      <c r="H292" s="4"/>
      <c r="I292" s="147">
        <v>0.3</v>
      </c>
      <c r="J292" s="4"/>
      <c r="K292" s="17">
        <f t="shared" si="75"/>
        <v>0</v>
      </c>
      <c r="L292" s="4"/>
      <c r="M292" s="64">
        <f t="shared" si="76"/>
        <v>0</v>
      </c>
      <c r="N292" s="48">
        <f t="shared" si="77"/>
        <v>0</v>
      </c>
      <c r="O292" s="74">
        <f t="shared" si="78"/>
        <v>0</v>
      </c>
      <c r="P292" s="74">
        <f t="shared" si="79"/>
        <v>0</v>
      </c>
    </row>
    <row r="293" spans="1:16" ht="26.25" customHeight="1" x14ac:dyDescent="0.25">
      <c r="A293" s="291" t="s">
        <v>155</v>
      </c>
      <c r="B293" s="291"/>
      <c r="C293" s="291"/>
      <c r="D293" s="291"/>
      <c r="E293" s="292"/>
      <c r="F293" s="8"/>
      <c r="G293" s="18">
        <f>SUM(G263:G292)</f>
        <v>0</v>
      </c>
      <c r="H293" s="18">
        <f>SUM(H263:H292)</f>
        <v>0</v>
      </c>
      <c r="I293" s="8"/>
      <c r="J293" s="18">
        <f>SUM(J263:J292)</f>
        <v>0</v>
      </c>
      <c r="K293" s="18">
        <f>SUM(K263:K292)</f>
        <v>0</v>
      </c>
      <c r="L293" s="8"/>
      <c r="M293" s="8"/>
      <c r="N293" s="47">
        <f>SUMIF((B263:B292),"",(N263:N292))</f>
        <v>0</v>
      </c>
      <c r="O293" s="74">
        <f>SUMIF((B268:B292),"",(O268:O292))</f>
        <v>0</v>
      </c>
      <c r="P293" s="74">
        <f>SUMIF((B268:B292),"",(P268:P292))</f>
        <v>0</v>
      </c>
    </row>
    <row r="294" spans="1:16" ht="33" customHeight="1" x14ac:dyDescent="0.25">
      <c r="I294" s="23" t="s">
        <v>26</v>
      </c>
      <c r="L294" s="245" t="s">
        <v>27</v>
      </c>
      <c r="M294" s="246"/>
      <c r="N294" s="104"/>
      <c r="O294" s="184">
        <f>SUM(O268:O292)</f>
        <v>0</v>
      </c>
      <c r="P294" s="184">
        <f>SUM(P268:P292)</f>
        <v>0</v>
      </c>
    </row>
    <row r="295" spans="1:16" ht="20.25" customHeight="1" x14ac:dyDescent="0.25">
      <c r="L295" s="293" t="s">
        <v>103</v>
      </c>
      <c r="M295" s="293"/>
      <c r="N295" s="293"/>
    </row>
    <row r="296" spans="1:16" ht="26.25" customHeight="1" x14ac:dyDescent="0.25">
      <c r="A296" s="2" t="s">
        <v>15</v>
      </c>
      <c r="B296" s="2"/>
      <c r="C296" s="2"/>
      <c r="D296" s="2"/>
      <c r="E296" s="294" t="s">
        <v>119</v>
      </c>
      <c r="F296" s="82"/>
      <c r="G296" s="83" t="s">
        <v>18</v>
      </c>
      <c r="H296" s="243">
        <f>H253</f>
        <v>0</v>
      </c>
      <c r="I296" s="243"/>
      <c r="J296" s="243"/>
      <c r="K296" s="243"/>
      <c r="L296" s="243"/>
      <c r="M296" s="295" t="s">
        <v>143</v>
      </c>
      <c r="N296" s="296"/>
      <c r="O296" s="296"/>
      <c r="P296" s="297"/>
    </row>
    <row r="297" spans="1:16" ht="40.5" customHeight="1" x14ac:dyDescent="0.25">
      <c r="A297" s="262" t="s">
        <v>148</v>
      </c>
      <c r="B297" s="262"/>
      <c r="C297" s="2"/>
      <c r="D297" s="2"/>
      <c r="E297" s="294"/>
      <c r="F297" s="95"/>
      <c r="G297" s="96" t="s">
        <v>20</v>
      </c>
      <c r="H297" s="243">
        <f>H254</f>
        <v>0</v>
      </c>
      <c r="I297" s="243"/>
      <c r="J297" s="243"/>
      <c r="K297" s="243"/>
      <c r="L297" s="243"/>
      <c r="M297" s="298" t="s">
        <v>149</v>
      </c>
      <c r="N297" s="299"/>
      <c r="O297" s="300">
        <f>O254</f>
        <v>0</v>
      </c>
      <c r="P297" s="301"/>
    </row>
    <row r="298" spans="1:16" ht="33" customHeight="1" x14ac:dyDescent="0.25">
      <c r="A298" s="2"/>
      <c r="B298" s="2"/>
      <c r="C298" s="2"/>
      <c r="D298" s="2"/>
      <c r="E298" s="294"/>
      <c r="F298" s="82"/>
      <c r="G298" s="83" t="s">
        <v>134</v>
      </c>
      <c r="H298" s="258">
        <f>H255</f>
        <v>0</v>
      </c>
      <c r="I298" s="259"/>
      <c r="J298" s="260"/>
      <c r="K298" s="97" t="s">
        <v>133</v>
      </c>
      <c r="L298" s="98">
        <f>L255</f>
        <v>0</v>
      </c>
      <c r="M298" s="242" t="s">
        <v>120</v>
      </c>
      <c r="N298" s="242"/>
      <c r="O298" s="242"/>
      <c r="P298" s="242"/>
    </row>
    <row r="299" spans="1:16" ht="19.5" customHeight="1" x14ac:dyDescent="0.25">
      <c r="E299" s="294"/>
      <c r="F299" s="82"/>
      <c r="G299" s="83" t="s">
        <v>19</v>
      </c>
      <c r="H299" s="243">
        <f>H256</f>
        <v>0</v>
      </c>
      <c r="I299" s="243"/>
      <c r="J299" s="243"/>
      <c r="K299" s="243"/>
      <c r="L299" s="243"/>
      <c r="M299" s="82"/>
      <c r="N299" s="83"/>
      <c r="O299" s="243"/>
      <c r="P299" s="243"/>
    </row>
    <row r="300" spans="1:16" ht="18.75" x14ac:dyDescent="0.25">
      <c r="A300" s="77" t="s">
        <v>264</v>
      </c>
      <c r="B300" s="77"/>
      <c r="C300" s="77"/>
      <c r="D300" s="77"/>
      <c r="E300" s="77"/>
      <c r="F300" s="77"/>
      <c r="G300" s="77"/>
      <c r="H300" s="77"/>
      <c r="I300" s="77"/>
      <c r="J300" s="77"/>
      <c r="K300" s="77"/>
      <c r="L300" s="77"/>
      <c r="M300" s="77"/>
      <c r="N300" s="77"/>
    </row>
    <row r="301" spans="1:16" ht="18.75" x14ac:dyDescent="0.25">
      <c r="A301" s="77" t="s">
        <v>265</v>
      </c>
      <c r="B301" s="77"/>
      <c r="C301" s="77"/>
      <c r="D301" s="77"/>
      <c r="E301" s="77"/>
      <c r="F301" s="77"/>
      <c r="G301" s="77"/>
      <c r="H301" s="77"/>
      <c r="I301" s="77"/>
      <c r="J301" s="77"/>
      <c r="K301" s="77"/>
      <c r="L301" s="77"/>
      <c r="M301" s="77"/>
      <c r="N301" s="77"/>
    </row>
    <row r="302" spans="1:16" ht="15.75" x14ac:dyDescent="0.25">
      <c r="A302" s="106" t="s">
        <v>121</v>
      </c>
      <c r="B302" s="106"/>
      <c r="C302" s="106"/>
      <c r="D302" s="106"/>
      <c r="E302" s="106"/>
      <c r="F302" s="106"/>
      <c r="G302" s="106"/>
      <c r="H302" s="106"/>
      <c r="I302" s="106"/>
      <c r="J302" s="81"/>
      <c r="K302" s="81"/>
      <c r="L302" s="81"/>
      <c r="M302" s="81"/>
      <c r="N302" s="81"/>
    </row>
    <row r="303" spans="1:16" ht="18.75" x14ac:dyDescent="0.25">
      <c r="A303" s="84" t="s">
        <v>4</v>
      </c>
      <c r="B303" s="108" t="s">
        <v>5</v>
      </c>
      <c r="C303" s="110" t="s">
        <v>6</v>
      </c>
      <c r="D303" s="9" t="s">
        <v>7</v>
      </c>
      <c r="E303" s="9" t="s">
        <v>8</v>
      </c>
      <c r="F303" s="9" t="s">
        <v>9</v>
      </c>
      <c r="G303" s="84" t="s">
        <v>10</v>
      </c>
      <c r="H303" s="9" t="s">
        <v>11</v>
      </c>
      <c r="I303" s="25" t="s">
        <v>12</v>
      </c>
      <c r="J303" s="9" t="s">
        <v>13</v>
      </c>
      <c r="K303" s="9" t="s">
        <v>14</v>
      </c>
      <c r="L303" s="9" t="s">
        <v>24</v>
      </c>
      <c r="M303" s="88" t="s">
        <v>25</v>
      </c>
      <c r="N303" s="88" t="s">
        <v>110</v>
      </c>
      <c r="O303" s="51" t="s">
        <v>111</v>
      </c>
      <c r="P303" s="51" t="s">
        <v>112</v>
      </c>
    </row>
    <row r="304" spans="1:16" ht="111" customHeight="1" x14ac:dyDescent="0.25">
      <c r="A304" s="86" t="s">
        <v>0</v>
      </c>
      <c r="B304" s="109" t="s">
        <v>142</v>
      </c>
      <c r="C304" s="111" t="s">
        <v>139</v>
      </c>
      <c r="D304" s="44" t="s">
        <v>263</v>
      </c>
      <c r="E304" s="15" t="s">
        <v>1</v>
      </c>
      <c r="F304" s="15" t="s">
        <v>2</v>
      </c>
      <c r="G304" s="86" t="s">
        <v>144</v>
      </c>
      <c r="H304" s="15" t="s">
        <v>3</v>
      </c>
      <c r="I304" s="148" t="s">
        <v>277</v>
      </c>
      <c r="J304" s="15" t="s">
        <v>138</v>
      </c>
      <c r="K304" s="15" t="s">
        <v>136</v>
      </c>
      <c r="L304" s="15" t="s">
        <v>140</v>
      </c>
      <c r="M304" s="89" t="s">
        <v>145</v>
      </c>
      <c r="N304" s="107" t="s">
        <v>141</v>
      </c>
      <c r="O304" s="90" t="s">
        <v>146</v>
      </c>
      <c r="P304" s="90" t="s">
        <v>147</v>
      </c>
    </row>
    <row r="305" spans="1:16" ht="26.25" customHeight="1" x14ac:dyDescent="0.25">
      <c r="A305" s="60">
        <v>206</v>
      </c>
      <c r="B305" s="4"/>
      <c r="C305" s="4"/>
      <c r="D305" s="76"/>
      <c r="E305" s="5"/>
      <c r="F305" s="5"/>
      <c r="G305" s="17">
        <f t="shared" ref="G305:G334" si="80">F305-E305</f>
        <v>0</v>
      </c>
      <c r="H305" s="4"/>
      <c r="I305" s="147">
        <v>0.3</v>
      </c>
      <c r="J305" s="4"/>
      <c r="K305" s="17">
        <f t="shared" ref="K305:K323" si="81">H305-J305</f>
        <v>0</v>
      </c>
      <c r="L305" s="4"/>
      <c r="M305" s="64">
        <f t="shared" ref="M305:M323" si="82">I305*J305*G305</f>
        <v>0</v>
      </c>
      <c r="N305" s="48">
        <f t="shared" ref="N305:N323" si="83">((M305*10)/100)+M305</f>
        <v>0</v>
      </c>
      <c r="O305" s="74">
        <f t="shared" ref="O305:O323" si="84">G305*J305</f>
        <v>0</v>
      </c>
      <c r="P305" s="74">
        <f t="shared" ref="P305:P323" si="85">G305*K305</f>
        <v>0</v>
      </c>
    </row>
    <row r="306" spans="1:16" ht="26.25" customHeight="1" x14ac:dyDescent="0.25">
      <c r="A306" s="60">
        <v>207</v>
      </c>
      <c r="B306" s="4"/>
      <c r="C306" s="4"/>
      <c r="D306" s="76"/>
      <c r="E306" s="5"/>
      <c r="F306" s="5"/>
      <c r="G306" s="17">
        <f t="shared" si="80"/>
        <v>0</v>
      </c>
      <c r="H306" s="4"/>
      <c r="I306" s="147">
        <v>0.3</v>
      </c>
      <c r="J306" s="4"/>
      <c r="K306" s="17">
        <f t="shared" si="81"/>
        <v>0</v>
      </c>
      <c r="L306" s="4"/>
      <c r="M306" s="64">
        <f t="shared" si="82"/>
        <v>0</v>
      </c>
      <c r="N306" s="48">
        <f t="shared" si="83"/>
        <v>0</v>
      </c>
      <c r="O306" s="74">
        <f t="shared" si="84"/>
        <v>0</v>
      </c>
      <c r="P306" s="74">
        <f t="shared" si="85"/>
        <v>0</v>
      </c>
    </row>
    <row r="307" spans="1:16" ht="26.25" customHeight="1" x14ac:dyDescent="0.25">
      <c r="A307" s="60">
        <v>208</v>
      </c>
      <c r="B307" s="4"/>
      <c r="C307" s="4"/>
      <c r="D307" s="76"/>
      <c r="E307" s="5"/>
      <c r="F307" s="5"/>
      <c r="G307" s="17">
        <f t="shared" si="80"/>
        <v>0</v>
      </c>
      <c r="H307" s="4"/>
      <c r="I307" s="147">
        <v>0.3</v>
      </c>
      <c r="J307" s="4"/>
      <c r="K307" s="17">
        <f t="shared" si="81"/>
        <v>0</v>
      </c>
      <c r="L307" s="4"/>
      <c r="M307" s="64">
        <f t="shared" si="82"/>
        <v>0</v>
      </c>
      <c r="N307" s="48">
        <f t="shared" si="83"/>
        <v>0</v>
      </c>
      <c r="O307" s="74">
        <f t="shared" si="84"/>
        <v>0</v>
      </c>
      <c r="P307" s="74">
        <f t="shared" si="85"/>
        <v>0</v>
      </c>
    </row>
    <row r="308" spans="1:16" ht="26.25" customHeight="1" x14ac:dyDescent="0.25">
      <c r="A308" s="60">
        <v>209</v>
      </c>
      <c r="B308" s="4"/>
      <c r="C308" s="4"/>
      <c r="D308" s="76"/>
      <c r="E308" s="5"/>
      <c r="F308" s="5"/>
      <c r="G308" s="17">
        <f t="shared" si="80"/>
        <v>0</v>
      </c>
      <c r="H308" s="4"/>
      <c r="I308" s="147">
        <v>0.3</v>
      </c>
      <c r="J308" s="4"/>
      <c r="K308" s="17">
        <f t="shared" si="81"/>
        <v>0</v>
      </c>
      <c r="L308" s="4"/>
      <c r="M308" s="64">
        <f t="shared" si="82"/>
        <v>0</v>
      </c>
      <c r="N308" s="48">
        <f t="shared" si="83"/>
        <v>0</v>
      </c>
      <c r="O308" s="74">
        <f t="shared" si="84"/>
        <v>0</v>
      </c>
      <c r="P308" s="74">
        <f t="shared" si="85"/>
        <v>0</v>
      </c>
    </row>
    <row r="309" spans="1:16" ht="26.25" customHeight="1" x14ac:dyDescent="0.25">
      <c r="A309" s="60">
        <v>210</v>
      </c>
      <c r="B309" s="4"/>
      <c r="C309" s="4"/>
      <c r="D309" s="76"/>
      <c r="E309" s="5"/>
      <c r="F309" s="5"/>
      <c r="G309" s="17">
        <f t="shared" si="80"/>
        <v>0</v>
      </c>
      <c r="H309" s="4"/>
      <c r="I309" s="147">
        <v>0.3</v>
      </c>
      <c r="J309" s="4"/>
      <c r="K309" s="17">
        <f t="shared" si="81"/>
        <v>0</v>
      </c>
      <c r="L309" s="4"/>
      <c r="M309" s="64">
        <f t="shared" si="82"/>
        <v>0</v>
      </c>
      <c r="N309" s="48">
        <f t="shared" si="83"/>
        <v>0</v>
      </c>
      <c r="O309" s="74">
        <f t="shared" si="84"/>
        <v>0</v>
      </c>
      <c r="P309" s="74">
        <f t="shared" si="85"/>
        <v>0</v>
      </c>
    </row>
    <row r="310" spans="1:16" ht="26.25" customHeight="1" x14ac:dyDescent="0.25">
      <c r="A310" s="60">
        <v>211</v>
      </c>
      <c r="B310" s="4"/>
      <c r="C310" s="4"/>
      <c r="D310" s="76"/>
      <c r="E310" s="4"/>
      <c r="F310" s="4"/>
      <c r="G310" s="17">
        <f t="shared" si="80"/>
        <v>0</v>
      </c>
      <c r="H310" s="4"/>
      <c r="I310" s="147">
        <v>0.3</v>
      </c>
      <c r="J310" s="4"/>
      <c r="K310" s="17">
        <f t="shared" si="81"/>
        <v>0</v>
      </c>
      <c r="L310" s="4"/>
      <c r="M310" s="64">
        <f t="shared" si="82"/>
        <v>0</v>
      </c>
      <c r="N310" s="48">
        <f t="shared" si="83"/>
        <v>0</v>
      </c>
      <c r="O310" s="74">
        <f t="shared" si="84"/>
        <v>0</v>
      </c>
      <c r="P310" s="74">
        <f t="shared" si="85"/>
        <v>0</v>
      </c>
    </row>
    <row r="311" spans="1:16" ht="26.25" customHeight="1" x14ac:dyDescent="0.25">
      <c r="A311" s="60">
        <v>212</v>
      </c>
      <c r="B311" s="4"/>
      <c r="C311" s="4"/>
      <c r="D311" s="76"/>
      <c r="E311" s="4"/>
      <c r="F311" s="4"/>
      <c r="G311" s="17">
        <f t="shared" si="80"/>
        <v>0</v>
      </c>
      <c r="H311" s="4"/>
      <c r="I311" s="147">
        <v>0.3</v>
      </c>
      <c r="J311" s="4"/>
      <c r="K311" s="17">
        <f t="shared" si="81"/>
        <v>0</v>
      </c>
      <c r="L311" s="4"/>
      <c r="M311" s="64">
        <f t="shared" si="82"/>
        <v>0</v>
      </c>
      <c r="N311" s="48">
        <f t="shared" si="83"/>
        <v>0</v>
      </c>
      <c r="O311" s="74">
        <f t="shared" si="84"/>
        <v>0</v>
      </c>
      <c r="P311" s="74">
        <f t="shared" si="85"/>
        <v>0</v>
      </c>
    </row>
    <row r="312" spans="1:16" ht="26.25" customHeight="1" x14ac:dyDescent="0.25">
      <c r="A312" s="60">
        <v>213</v>
      </c>
      <c r="B312" s="4"/>
      <c r="C312" s="4"/>
      <c r="D312" s="76"/>
      <c r="E312" s="4"/>
      <c r="F312" s="4"/>
      <c r="G312" s="17">
        <f t="shared" si="80"/>
        <v>0</v>
      </c>
      <c r="H312" s="4"/>
      <c r="I312" s="147">
        <v>0.3</v>
      </c>
      <c r="J312" s="4"/>
      <c r="K312" s="17">
        <f t="shared" si="81"/>
        <v>0</v>
      </c>
      <c r="L312" s="4"/>
      <c r="M312" s="64">
        <f t="shared" si="82"/>
        <v>0</v>
      </c>
      <c r="N312" s="48">
        <f t="shared" si="83"/>
        <v>0</v>
      </c>
      <c r="O312" s="74">
        <f t="shared" si="84"/>
        <v>0</v>
      </c>
      <c r="P312" s="74">
        <f t="shared" si="85"/>
        <v>0</v>
      </c>
    </row>
    <row r="313" spans="1:16" ht="26.25" customHeight="1" x14ac:dyDescent="0.25">
      <c r="A313" s="60">
        <v>214</v>
      </c>
      <c r="B313" s="4"/>
      <c r="C313" s="4"/>
      <c r="D313" s="76"/>
      <c r="E313" s="4"/>
      <c r="F313" s="4"/>
      <c r="G313" s="17">
        <f t="shared" si="80"/>
        <v>0</v>
      </c>
      <c r="H313" s="4"/>
      <c r="I313" s="147">
        <v>0.3</v>
      </c>
      <c r="J313" s="4"/>
      <c r="K313" s="17">
        <f t="shared" si="81"/>
        <v>0</v>
      </c>
      <c r="L313" s="4"/>
      <c r="M313" s="64">
        <f t="shared" si="82"/>
        <v>0</v>
      </c>
      <c r="N313" s="48">
        <f t="shared" si="83"/>
        <v>0</v>
      </c>
      <c r="O313" s="74">
        <f t="shared" si="84"/>
        <v>0</v>
      </c>
      <c r="P313" s="74">
        <f t="shared" si="85"/>
        <v>0</v>
      </c>
    </row>
    <row r="314" spans="1:16" ht="26.25" customHeight="1" x14ac:dyDescent="0.25">
      <c r="A314" s="60">
        <v>215</v>
      </c>
      <c r="B314" s="4"/>
      <c r="C314" s="4"/>
      <c r="D314" s="76"/>
      <c r="E314" s="4"/>
      <c r="F314" s="4"/>
      <c r="G314" s="17">
        <f t="shared" si="80"/>
        <v>0</v>
      </c>
      <c r="H314" s="4"/>
      <c r="I314" s="147">
        <v>0.3</v>
      </c>
      <c r="J314" s="4"/>
      <c r="K314" s="17">
        <f t="shared" si="81"/>
        <v>0</v>
      </c>
      <c r="L314" s="4"/>
      <c r="M314" s="64">
        <f t="shared" si="82"/>
        <v>0</v>
      </c>
      <c r="N314" s="48">
        <f t="shared" si="83"/>
        <v>0</v>
      </c>
      <c r="O314" s="74">
        <f t="shared" si="84"/>
        <v>0</v>
      </c>
      <c r="P314" s="74">
        <f t="shared" si="85"/>
        <v>0</v>
      </c>
    </row>
    <row r="315" spans="1:16" ht="26.25" customHeight="1" x14ac:dyDescent="0.25">
      <c r="A315" s="60">
        <v>216</v>
      </c>
      <c r="B315" s="4"/>
      <c r="C315" s="4"/>
      <c r="D315" s="76"/>
      <c r="E315" s="4"/>
      <c r="F315" s="4"/>
      <c r="G315" s="17">
        <f t="shared" si="80"/>
        <v>0</v>
      </c>
      <c r="H315" s="4"/>
      <c r="I315" s="147">
        <v>0.3</v>
      </c>
      <c r="J315" s="4"/>
      <c r="K315" s="17">
        <f t="shared" si="81"/>
        <v>0</v>
      </c>
      <c r="L315" s="4"/>
      <c r="M315" s="64">
        <f t="shared" si="82"/>
        <v>0</v>
      </c>
      <c r="N315" s="48">
        <f t="shared" si="83"/>
        <v>0</v>
      </c>
      <c r="O315" s="74">
        <f t="shared" si="84"/>
        <v>0</v>
      </c>
      <c r="P315" s="74">
        <f t="shared" si="85"/>
        <v>0</v>
      </c>
    </row>
    <row r="316" spans="1:16" ht="26.25" customHeight="1" x14ac:dyDescent="0.25">
      <c r="A316" s="60">
        <v>217</v>
      </c>
      <c r="B316" s="4"/>
      <c r="C316" s="4"/>
      <c r="D316" s="76"/>
      <c r="E316" s="4"/>
      <c r="F316" s="4"/>
      <c r="G316" s="17">
        <f t="shared" si="80"/>
        <v>0</v>
      </c>
      <c r="H316" s="4"/>
      <c r="I316" s="147">
        <v>0.3</v>
      </c>
      <c r="J316" s="4"/>
      <c r="K316" s="17">
        <f t="shared" si="81"/>
        <v>0</v>
      </c>
      <c r="L316" s="4"/>
      <c r="M316" s="64">
        <f t="shared" si="82"/>
        <v>0</v>
      </c>
      <c r="N316" s="48">
        <f t="shared" si="83"/>
        <v>0</v>
      </c>
      <c r="O316" s="74">
        <f t="shared" si="84"/>
        <v>0</v>
      </c>
      <c r="P316" s="74">
        <f t="shared" si="85"/>
        <v>0</v>
      </c>
    </row>
    <row r="317" spans="1:16" ht="26.25" customHeight="1" x14ac:dyDescent="0.25">
      <c r="A317" s="60">
        <v>218</v>
      </c>
      <c r="B317" s="4"/>
      <c r="C317" s="4"/>
      <c r="D317" s="76"/>
      <c r="E317" s="4"/>
      <c r="F317" s="4"/>
      <c r="G317" s="17">
        <f t="shared" si="80"/>
        <v>0</v>
      </c>
      <c r="H317" s="4"/>
      <c r="I317" s="147">
        <v>0.3</v>
      </c>
      <c r="J317" s="4"/>
      <c r="K317" s="17">
        <f t="shared" si="81"/>
        <v>0</v>
      </c>
      <c r="L317" s="4"/>
      <c r="M317" s="64">
        <f t="shared" si="82"/>
        <v>0</v>
      </c>
      <c r="N317" s="48">
        <f t="shared" si="83"/>
        <v>0</v>
      </c>
      <c r="O317" s="74">
        <f t="shared" si="84"/>
        <v>0</v>
      </c>
      <c r="P317" s="74">
        <f t="shared" si="85"/>
        <v>0</v>
      </c>
    </row>
    <row r="318" spans="1:16" ht="26.25" customHeight="1" x14ac:dyDescent="0.25">
      <c r="A318" s="60">
        <v>219</v>
      </c>
      <c r="B318" s="4"/>
      <c r="C318" s="4"/>
      <c r="D318" s="76"/>
      <c r="E318" s="4"/>
      <c r="F318" s="4"/>
      <c r="G318" s="17">
        <f t="shared" si="80"/>
        <v>0</v>
      </c>
      <c r="H318" s="4"/>
      <c r="I318" s="147">
        <v>0.3</v>
      </c>
      <c r="J318" s="4"/>
      <c r="K318" s="17">
        <f t="shared" si="81"/>
        <v>0</v>
      </c>
      <c r="L318" s="4"/>
      <c r="M318" s="64">
        <f t="shared" si="82"/>
        <v>0</v>
      </c>
      <c r="N318" s="48">
        <f t="shared" si="83"/>
        <v>0</v>
      </c>
      <c r="O318" s="74">
        <f t="shared" si="84"/>
        <v>0</v>
      </c>
      <c r="P318" s="74">
        <f t="shared" si="85"/>
        <v>0</v>
      </c>
    </row>
    <row r="319" spans="1:16" ht="26.25" customHeight="1" x14ac:dyDescent="0.25">
      <c r="A319" s="60">
        <v>220</v>
      </c>
      <c r="B319" s="4"/>
      <c r="C319" s="4"/>
      <c r="D319" s="76"/>
      <c r="E319" s="4"/>
      <c r="F319" s="4"/>
      <c r="G319" s="17">
        <f t="shared" si="80"/>
        <v>0</v>
      </c>
      <c r="H319" s="4"/>
      <c r="I319" s="147">
        <v>0.3</v>
      </c>
      <c r="J319" s="4"/>
      <c r="K319" s="17">
        <f t="shared" si="81"/>
        <v>0</v>
      </c>
      <c r="L319" s="4"/>
      <c r="M319" s="64">
        <f t="shared" si="82"/>
        <v>0</v>
      </c>
      <c r="N319" s="48">
        <f t="shared" si="83"/>
        <v>0</v>
      </c>
      <c r="O319" s="74">
        <f t="shared" si="84"/>
        <v>0</v>
      </c>
      <c r="P319" s="74">
        <f t="shared" si="85"/>
        <v>0</v>
      </c>
    </row>
    <row r="320" spans="1:16" ht="26.25" customHeight="1" x14ac:dyDescent="0.25">
      <c r="A320" s="60">
        <v>221</v>
      </c>
      <c r="B320" s="4"/>
      <c r="C320" s="4"/>
      <c r="D320" s="76"/>
      <c r="E320" s="4"/>
      <c r="F320" s="4"/>
      <c r="G320" s="17">
        <f t="shared" si="80"/>
        <v>0</v>
      </c>
      <c r="H320" s="4"/>
      <c r="I320" s="147">
        <v>0.3</v>
      </c>
      <c r="J320" s="4"/>
      <c r="K320" s="17">
        <f t="shared" si="81"/>
        <v>0</v>
      </c>
      <c r="L320" s="4"/>
      <c r="M320" s="64">
        <f t="shared" si="82"/>
        <v>0</v>
      </c>
      <c r="N320" s="48">
        <f t="shared" si="83"/>
        <v>0</v>
      </c>
      <c r="O320" s="74">
        <f t="shared" si="84"/>
        <v>0</v>
      </c>
      <c r="P320" s="74">
        <f t="shared" si="85"/>
        <v>0</v>
      </c>
    </row>
    <row r="321" spans="1:16" ht="26.25" customHeight="1" x14ac:dyDescent="0.25">
      <c r="A321" s="60">
        <v>222</v>
      </c>
      <c r="B321" s="4"/>
      <c r="C321" s="4"/>
      <c r="D321" s="76"/>
      <c r="E321" s="4"/>
      <c r="F321" s="4"/>
      <c r="G321" s="17">
        <f t="shared" si="80"/>
        <v>0</v>
      </c>
      <c r="H321" s="4"/>
      <c r="I321" s="147">
        <v>0.3</v>
      </c>
      <c r="J321" s="4"/>
      <c r="K321" s="17">
        <f t="shared" si="81"/>
        <v>0</v>
      </c>
      <c r="L321" s="4"/>
      <c r="M321" s="64">
        <f t="shared" si="82"/>
        <v>0</v>
      </c>
      <c r="N321" s="48">
        <f t="shared" si="83"/>
        <v>0</v>
      </c>
      <c r="O321" s="74">
        <f t="shared" si="84"/>
        <v>0</v>
      </c>
      <c r="P321" s="74">
        <f t="shared" si="85"/>
        <v>0</v>
      </c>
    </row>
    <row r="322" spans="1:16" ht="26.25" customHeight="1" x14ac:dyDescent="0.25">
      <c r="A322" s="60">
        <v>223</v>
      </c>
      <c r="B322" s="4"/>
      <c r="C322" s="4"/>
      <c r="D322" s="76"/>
      <c r="E322" s="4"/>
      <c r="F322" s="4"/>
      <c r="G322" s="17">
        <f t="shared" si="80"/>
        <v>0</v>
      </c>
      <c r="H322" s="4"/>
      <c r="I322" s="147">
        <v>0.3</v>
      </c>
      <c r="J322" s="4"/>
      <c r="K322" s="17">
        <f t="shared" si="81"/>
        <v>0</v>
      </c>
      <c r="L322" s="4"/>
      <c r="M322" s="64">
        <f t="shared" si="82"/>
        <v>0</v>
      </c>
      <c r="N322" s="48">
        <f t="shared" si="83"/>
        <v>0</v>
      </c>
      <c r="O322" s="74">
        <f t="shared" si="84"/>
        <v>0</v>
      </c>
      <c r="P322" s="74">
        <f t="shared" si="85"/>
        <v>0</v>
      </c>
    </row>
    <row r="323" spans="1:16" ht="26.25" customHeight="1" x14ac:dyDescent="0.25">
      <c r="A323" s="60">
        <v>224</v>
      </c>
      <c r="B323" s="4"/>
      <c r="C323" s="4"/>
      <c r="D323" s="76"/>
      <c r="E323" s="4"/>
      <c r="F323" s="4"/>
      <c r="G323" s="17">
        <f t="shared" si="80"/>
        <v>0</v>
      </c>
      <c r="H323" s="4"/>
      <c r="I323" s="147">
        <v>0.3</v>
      </c>
      <c r="J323" s="4"/>
      <c r="K323" s="17">
        <f t="shared" si="81"/>
        <v>0</v>
      </c>
      <c r="L323" s="4"/>
      <c r="M323" s="64">
        <f t="shared" si="82"/>
        <v>0</v>
      </c>
      <c r="N323" s="48">
        <f t="shared" si="83"/>
        <v>0</v>
      </c>
      <c r="O323" s="74">
        <f t="shared" si="84"/>
        <v>0</v>
      </c>
      <c r="P323" s="74">
        <f t="shared" si="85"/>
        <v>0</v>
      </c>
    </row>
    <row r="324" spans="1:16" ht="26.25" customHeight="1" x14ac:dyDescent="0.25">
      <c r="A324" s="60">
        <v>225</v>
      </c>
      <c r="B324" s="4"/>
      <c r="C324" s="4"/>
      <c r="D324" s="76"/>
      <c r="E324" s="4"/>
      <c r="F324" s="4"/>
      <c r="G324" s="17">
        <f t="shared" si="80"/>
        <v>0</v>
      </c>
      <c r="H324" s="4"/>
      <c r="I324" s="147">
        <v>0.3</v>
      </c>
      <c r="J324" s="4"/>
      <c r="K324" s="17">
        <f t="shared" ref="K324:K334" si="86">H324-J324</f>
        <v>0</v>
      </c>
      <c r="L324" s="4"/>
      <c r="M324" s="64">
        <f t="shared" ref="M324:M334" si="87">I324*J324*G324</f>
        <v>0</v>
      </c>
      <c r="N324" s="48">
        <f t="shared" ref="N324:N334" si="88">((M324*10)/100)+M324</f>
        <v>0</v>
      </c>
      <c r="O324" s="74">
        <f t="shared" ref="O324:O334" si="89">G324*J324</f>
        <v>0</v>
      </c>
      <c r="P324" s="74">
        <f t="shared" ref="P324:P334" si="90">G324*K324</f>
        <v>0</v>
      </c>
    </row>
    <row r="325" spans="1:16" ht="26.25" customHeight="1" x14ac:dyDescent="0.25">
      <c r="A325" s="60">
        <v>226</v>
      </c>
      <c r="B325" s="4"/>
      <c r="C325" s="4"/>
      <c r="D325" s="76"/>
      <c r="E325" s="4"/>
      <c r="F325" s="4"/>
      <c r="G325" s="17">
        <f t="shared" si="80"/>
        <v>0</v>
      </c>
      <c r="H325" s="4"/>
      <c r="I325" s="147">
        <v>0.3</v>
      </c>
      <c r="J325" s="4"/>
      <c r="K325" s="17">
        <f t="shared" si="86"/>
        <v>0</v>
      </c>
      <c r="L325" s="4"/>
      <c r="M325" s="64">
        <f t="shared" si="87"/>
        <v>0</v>
      </c>
      <c r="N325" s="48">
        <f t="shared" si="88"/>
        <v>0</v>
      </c>
      <c r="O325" s="74">
        <f t="shared" si="89"/>
        <v>0</v>
      </c>
      <c r="P325" s="74">
        <f t="shared" si="90"/>
        <v>0</v>
      </c>
    </row>
    <row r="326" spans="1:16" ht="26.25" customHeight="1" x14ac:dyDescent="0.25">
      <c r="A326" s="60">
        <v>227</v>
      </c>
      <c r="B326" s="4"/>
      <c r="C326" s="4"/>
      <c r="D326" s="76"/>
      <c r="E326" s="4"/>
      <c r="F326" s="4"/>
      <c r="G326" s="17">
        <f t="shared" si="80"/>
        <v>0</v>
      </c>
      <c r="H326" s="4"/>
      <c r="I326" s="147">
        <v>0.3</v>
      </c>
      <c r="J326" s="4"/>
      <c r="K326" s="17">
        <f t="shared" si="86"/>
        <v>0</v>
      </c>
      <c r="L326" s="4"/>
      <c r="M326" s="64">
        <f t="shared" si="87"/>
        <v>0</v>
      </c>
      <c r="N326" s="48">
        <f t="shared" si="88"/>
        <v>0</v>
      </c>
      <c r="O326" s="74">
        <f t="shared" si="89"/>
        <v>0</v>
      </c>
      <c r="P326" s="74">
        <f t="shared" si="90"/>
        <v>0</v>
      </c>
    </row>
    <row r="327" spans="1:16" ht="26.25" customHeight="1" x14ac:dyDescent="0.25">
      <c r="A327" s="60">
        <v>228</v>
      </c>
      <c r="B327" s="4"/>
      <c r="C327" s="4"/>
      <c r="D327" s="76"/>
      <c r="E327" s="4"/>
      <c r="F327" s="4"/>
      <c r="G327" s="17">
        <f t="shared" si="80"/>
        <v>0</v>
      </c>
      <c r="H327" s="4"/>
      <c r="I327" s="147">
        <v>0.3</v>
      </c>
      <c r="J327" s="4"/>
      <c r="K327" s="17">
        <f t="shared" si="86"/>
        <v>0</v>
      </c>
      <c r="L327" s="4"/>
      <c r="M327" s="64">
        <f t="shared" si="87"/>
        <v>0</v>
      </c>
      <c r="N327" s="48">
        <f t="shared" si="88"/>
        <v>0</v>
      </c>
      <c r="O327" s="74">
        <f t="shared" si="89"/>
        <v>0</v>
      </c>
      <c r="P327" s="74">
        <f t="shared" si="90"/>
        <v>0</v>
      </c>
    </row>
    <row r="328" spans="1:16" ht="26.25" customHeight="1" x14ac:dyDescent="0.25">
      <c r="A328" s="60">
        <v>229</v>
      </c>
      <c r="B328" s="4"/>
      <c r="C328" s="4"/>
      <c r="D328" s="76"/>
      <c r="E328" s="4"/>
      <c r="F328" s="4"/>
      <c r="G328" s="17">
        <f t="shared" si="80"/>
        <v>0</v>
      </c>
      <c r="H328" s="4"/>
      <c r="I328" s="147">
        <v>0.3</v>
      </c>
      <c r="J328" s="4"/>
      <c r="K328" s="17">
        <f t="shared" si="86"/>
        <v>0</v>
      </c>
      <c r="L328" s="4"/>
      <c r="M328" s="64">
        <f t="shared" si="87"/>
        <v>0</v>
      </c>
      <c r="N328" s="48">
        <f t="shared" si="88"/>
        <v>0</v>
      </c>
      <c r="O328" s="74">
        <f t="shared" si="89"/>
        <v>0</v>
      </c>
      <c r="P328" s="74">
        <f t="shared" si="90"/>
        <v>0</v>
      </c>
    </row>
    <row r="329" spans="1:16" ht="26.25" customHeight="1" x14ac:dyDescent="0.25">
      <c r="A329" s="60">
        <v>230</v>
      </c>
      <c r="B329" s="4"/>
      <c r="C329" s="4"/>
      <c r="D329" s="76"/>
      <c r="E329" s="4"/>
      <c r="F329" s="4"/>
      <c r="G329" s="17">
        <f t="shared" si="80"/>
        <v>0</v>
      </c>
      <c r="H329" s="4"/>
      <c r="I329" s="147">
        <v>0.3</v>
      </c>
      <c r="J329" s="4"/>
      <c r="K329" s="17">
        <f t="shared" si="86"/>
        <v>0</v>
      </c>
      <c r="L329" s="4"/>
      <c r="M329" s="64">
        <f t="shared" si="87"/>
        <v>0</v>
      </c>
      <c r="N329" s="48">
        <f t="shared" si="88"/>
        <v>0</v>
      </c>
      <c r="O329" s="74">
        <f t="shared" si="89"/>
        <v>0</v>
      </c>
      <c r="P329" s="74">
        <f t="shared" si="90"/>
        <v>0</v>
      </c>
    </row>
    <row r="330" spans="1:16" ht="26.25" customHeight="1" x14ac:dyDescent="0.25">
      <c r="A330" s="60">
        <v>231</v>
      </c>
      <c r="B330" s="4"/>
      <c r="C330" s="4"/>
      <c r="D330" s="76"/>
      <c r="E330" s="4"/>
      <c r="F330" s="4"/>
      <c r="G330" s="17">
        <f t="shared" si="80"/>
        <v>0</v>
      </c>
      <c r="H330" s="4"/>
      <c r="I330" s="147">
        <v>0.3</v>
      </c>
      <c r="J330" s="4"/>
      <c r="K330" s="17">
        <f t="shared" si="86"/>
        <v>0</v>
      </c>
      <c r="L330" s="4"/>
      <c r="M330" s="64">
        <f t="shared" si="87"/>
        <v>0</v>
      </c>
      <c r="N330" s="48">
        <f t="shared" si="88"/>
        <v>0</v>
      </c>
      <c r="O330" s="74">
        <f t="shared" si="89"/>
        <v>0</v>
      </c>
      <c r="P330" s="74">
        <f t="shared" si="90"/>
        <v>0</v>
      </c>
    </row>
    <row r="331" spans="1:16" ht="26.25" customHeight="1" x14ac:dyDescent="0.25">
      <c r="A331" s="60">
        <v>232</v>
      </c>
      <c r="B331" s="4"/>
      <c r="C331" s="4"/>
      <c r="D331" s="76"/>
      <c r="E331" s="4"/>
      <c r="F331" s="4"/>
      <c r="G331" s="17">
        <f t="shared" si="80"/>
        <v>0</v>
      </c>
      <c r="H331" s="4"/>
      <c r="I331" s="147">
        <v>0.3</v>
      </c>
      <c r="J331" s="4"/>
      <c r="K331" s="17">
        <f t="shared" si="86"/>
        <v>0</v>
      </c>
      <c r="L331" s="4"/>
      <c r="M331" s="64">
        <f t="shared" si="87"/>
        <v>0</v>
      </c>
      <c r="N331" s="48">
        <f t="shared" si="88"/>
        <v>0</v>
      </c>
      <c r="O331" s="74">
        <f t="shared" si="89"/>
        <v>0</v>
      </c>
      <c r="P331" s="74">
        <f t="shared" si="90"/>
        <v>0</v>
      </c>
    </row>
    <row r="332" spans="1:16" ht="26.25" customHeight="1" x14ac:dyDescent="0.25">
      <c r="A332" s="60">
        <v>233</v>
      </c>
      <c r="B332" s="4"/>
      <c r="C332" s="4"/>
      <c r="D332" s="76"/>
      <c r="E332" s="4"/>
      <c r="F332" s="4"/>
      <c r="G332" s="17">
        <f t="shared" si="80"/>
        <v>0</v>
      </c>
      <c r="H332" s="4"/>
      <c r="I332" s="147">
        <v>0.3</v>
      </c>
      <c r="J332" s="4"/>
      <c r="K332" s="17">
        <f t="shared" si="86"/>
        <v>0</v>
      </c>
      <c r="L332" s="4"/>
      <c r="M332" s="64">
        <f t="shared" si="87"/>
        <v>0</v>
      </c>
      <c r="N332" s="48">
        <f t="shared" si="88"/>
        <v>0</v>
      </c>
      <c r="O332" s="74">
        <f t="shared" si="89"/>
        <v>0</v>
      </c>
      <c r="P332" s="74">
        <f t="shared" si="90"/>
        <v>0</v>
      </c>
    </row>
    <row r="333" spans="1:16" ht="26.25" customHeight="1" x14ac:dyDescent="0.25">
      <c r="A333" s="60">
        <v>234</v>
      </c>
      <c r="B333" s="4"/>
      <c r="C333" s="4"/>
      <c r="D333" s="76"/>
      <c r="E333" s="4"/>
      <c r="F333" s="4"/>
      <c r="G333" s="17">
        <f t="shared" si="80"/>
        <v>0</v>
      </c>
      <c r="H333" s="4"/>
      <c r="I333" s="147">
        <v>0.3</v>
      </c>
      <c r="J333" s="4"/>
      <c r="K333" s="17">
        <f t="shared" si="86"/>
        <v>0</v>
      </c>
      <c r="L333" s="4"/>
      <c r="M333" s="64">
        <f t="shared" si="87"/>
        <v>0</v>
      </c>
      <c r="N333" s="48">
        <f t="shared" si="88"/>
        <v>0</v>
      </c>
      <c r="O333" s="74">
        <f t="shared" si="89"/>
        <v>0</v>
      </c>
      <c r="P333" s="74">
        <f t="shared" si="90"/>
        <v>0</v>
      </c>
    </row>
    <row r="334" spans="1:16" ht="26.25" customHeight="1" x14ac:dyDescent="0.25">
      <c r="A334" s="60">
        <v>235</v>
      </c>
      <c r="B334" s="4"/>
      <c r="C334" s="4"/>
      <c r="D334" s="76"/>
      <c r="E334" s="4"/>
      <c r="F334" s="4"/>
      <c r="G334" s="17">
        <f t="shared" si="80"/>
        <v>0</v>
      </c>
      <c r="H334" s="4"/>
      <c r="I334" s="147">
        <v>0.3</v>
      </c>
      <c r="J334" s="4"/>
      <c r="K334" s="17">
        <f t="shared" si="86"/>
        <v>0</v>
      </c>
      <c r="L334" s="4"/>
      <c r="M334" s="64">
        <f t="shared" si="87"/>
        <v>0</v>
      </c>
      <c r="N334" s="48">
        <f t="shared" si="88"/>
        <v>0</v>
      </c>
      <c r="O334" s="74">
        <f t="shared" si="89"/>
        <v>0</v>
      </c>
      <c r="P334" s="74">
        <f t="shared" si="90"/>
        <v>0</v>
      </c>
    </row>
    <row r="335" spans="1:16" ht="26.25" customHeight="1" x14ac:dyDescent="0.25">
      <c r="A335" s="291" t="s">
        <v>156</v>
      </c>
      <c r="B335" s="291"/>
      <c r="C335" s="291"/>
      <c r="D335" s="291"/>
      <c r="E335" s="292"/>
      <c r="F335" s="8"/>
      <c r="G335" s="18">
        <f>SUM(G305:G334)</f>
        <v>0</v>
      </c>
      <c r="H335" s="18">
        <f>SUM(H305:H334)</f>
        <v>0</v>
      </c>
      <c r="I335" s="8"/>
      <c r="J335" s="18">
        <f>SUM(J305:J334)</f>
        <v>0</v>
      </c>
      <c r="K335" s="18">
        <f>SUM(K305:K334)</f>
        <v>0</v>
      </c>
      <c r="L335" s="8"/>
      <c r="M335" s="8"/>
      <c r="N335" s="47">
        <f>SUMIF((B305:B334),"",(N305:N334))</f>
        <v>0</v>
      </c>
      <c r="O335" s="74">
        <f>SUMIF((B310:B334),"",(O310:O334))</f>
        <v>0</v>
      </c>
      <c r="P335" s="74">
        <f>SUMIF((B310:B334),"",(P310:P334))</f>
        <v>0</v>
      </c>
    </row>
    <row r="336" spans="1:16" ht="33" customHeight="1" x14ac:dyDescent="0.25">
      <c r="I336" s="23" t="s">
        <v>26</v>
      </c>
      <c r="L336" s="245" t="s">
        <v>27</v>
      </c>
      <c r="M336" s="246"/>
      <c r="N336" s="104"/>
      <c r="O336" s="184">
        <f>SUM(O310:O334)</f>
        <v>0</v>
      </c>
      <c r="P336" s="184">
        <f>SUM(P310:P334)</f>
        <v>0</v>
      </c>
    </row>
    <row r="337" spans="1:16" ht="20.25" customHeight="1" x14ac:dyDescent="0.25">
      <c r="L337" s="293" t="s">
        <v>103</v>
      </c>
      <c r="M337" s="293"/>
      <c r="N337" s="293"/>
    </row>
    <row r="338" spans="1:16" ht="26.25" customHeight="1" x14ac:dyDescent="0.25">
      <c r="A338" s="2" t="s">
        <v>15</v>
      </c>
      <c r="B338" s="2"/>
      <c r="C338" s="2"/>
      <c r="D338" s="2"/>
      <c r="E338" s="294" t="s">
        <v>119</v>
      </c>
      <c r="F338" s="82"/>
      <c r="G338" s="83" t="s">
        <v>18</v>
      </c>
      <c r="H338" s="243">
        <f>H295</f>
        <v>0</v>
      </c>
      <c r="I338" s="243"/>
      <c r="J338" s="243"/>
      <c r="K338" s="243"/>
      <c r="L338" s="243"/>
      <c r="M338" s="295" t="s">
        <v>143</v>
      </c>
      <c r="N338" s="296"/>
      <c r="O338" s="296"/>
      <c r="P338" s="297"/>
    </row>
    <row r="339" spans="1:16" ht="40.5" customHeight="1" x14ac:dyDescent="0.25">
      <c r="A339" s="262" t="s">
        <v>148</v>
      </c>
      <c r="B339" s="262"/>
      <c r="C339" s="2"/>
      <c r="D339" s="2"/>
      <c r="E339" s="294"/>
      <c r="F339" s="95"/>
      <c r="G339" s="96" t="s">
        <v>20</v>
      </c>
      <c r="H339" s="243">
        <f>H296</f>
        <v>0</v>
      </c>
      <c r="I339" s="243"/>
      <c r="J339" s="243"/>
      <c r="K339" s="243"/>
      <c r="L339" s="243"/>
      <c r="M339" s="298" t="s">
        <v>149</v>
      </c>
      <c r="N339" s="299"/>
      <c r="O339" s="300">
        <f>O296</f>
        <v>0</v>
      </c>
      <c r="P339" s="301"/>
    </row>
    <row r="340" spans="1:16" ht="33" customHeight="1" x14ac:dyDescent="0.25">
      <c r="A340" s="2"/>
      <c r="B340" s="2"/>
      <c r="C340" s="2"/>
      <c r="D340" s="2"/>
      <c r="E340" s="294"/>
      <c r="F340" s="82"/>
      <c r="G340" s="83" t="s">
        <v>134</v>
      </c>
      <c r="H340" s="258">
        <f>H297</f>
        <v>0</v>
      </c>
      <c r="I340" s="259"/>
      <c r="J340" s="260"/>
      <c r="K340" s="97" t="s">
        <v>133</v>
      </c>
      <c r="L340" s="98">
        <f>L297</f>
        <v>0</v>
      </c>
      <c r="M340" s="242" t="s">
        <v>120</v>
      </c>
      <c r="N340" s="242"/>
      <c r="O340" s="242"/>
      <c r="P340" s="242"/>
    </row>
    <row r="341" spans="1:16" ht="19.5" customHeight="1" x14ac:dyDescent="0.25">
      <c r="E341" s="294"/>
      <c r="F341" s="82"/>
      <c r="G341" s="83" t="s">
        <v>19</v>
      </c>
      <c r="H341" s="243">
        <f>H298</f>
        <v>0</v>
      </c>
      <c r="I341" s="243"/>
      <c r="J341" s="243"/>
      <c r="K341" s="243"/>
      <c r="L341" s="243"/>
      <c r="M341" s="82"/>
      <c r="N341" s="83"/>
      <c r="O341" s="243"/>
      <c r="P341" s="243"/>
    </row>
    <row r="342" spans="1:16" ht="18.75" x14ac:dyDescent="0.25">
      <c r="A342" s="77" t="s">
        <v>264</v>
      </c>
      <c r="B342" s="77"/>
      <c r="C342" s="77"/>
      <c r="D342" s="77"/>
      <c r="E342" s="77"/>
      <c r="F342" s="77"/>
      <c r="G342" s="77"/>
      <c r="H342" s="77"/>
      <c r="I342" s="77"/>
      <c r="J342" s="77"/>
      <c r="K342" s="77"/>
      <c r="L342" s="77"/>
      <c r="M342" s="77"/>
      <c r="N342" s="77"/>
    </row>
    <row r="343" spans="1:16" ht="18.75" x14ac:dyDescent="0.25">
      <c r="A343" s="77" t="s">
        <v>265</v>
      </c>
      <c r="B343" s="77"/>
      <c r="C343" s="77"/>
      <c r="D343" s="77"/>
      <c r="E343" s="77"/>
      <c r="F343" s="77"/>
      <c r="G343" s="77"/>
      <c r="H343" s="77"/>
      <c r="I343" s="77"/>
      <c r="J343" s="77"/>
      <c r="K343" s="77"/>
      <c r="L343" s="77"/>
      <c r="M343" s="77"/>
      <c r="N343" s="77"/>
    </row>
    <row r="344" spans="1:16" ht="15.75" x14ac:dyDescent="0.25">
      <c r="A344" s="106" t="s">
        <v>121</v>
      </c>
      <c r="B344" s="106"/>
      <c r="C344" s="106"/>
      <c r="D344" s="106"/>
      <c r="E344" s="106"/>
      <c r="F344" s="106"/>
      <c r="G344" s="106"/>
      <c r="H344" s="106"/>
      <c r="I344" s="106"/>
      <c r="J344" s="81"/>
      <c r="K344" s="81"/>
      <c r="L344" s="81"/>
      <c r="M344" s="81"/>
      <c r="N344" s="81"/>
    </row>
    <row r="345" spans="1:16" ht="18.75" x14ac:dyDescent="0.25">
      <c r="A345" s="84" t="s">
        <v>4</v>
      </c>
      <c r="B345" s="108" t="s">
        <v>5</v>
      </c>
      <c r="C345" s="110" t="s">
        <v>6</v>
      </c>
      <c r="D345" s="9" t="s">
        <v>7</v>
      </c>
      <c r="E345" s="9" t="s">
        <v>8</v>
      </c>
      <c r="F345" s="9" t="s">
        <v>9</v>
      </c>
      <c r="G345" s="84" t="s">
        <v>10</v>
      </c>
      <c r="H345" s="9" t="s">
        <v>11</v>
      </c>
      <c r="I345" s="25" t="s">
        <v>12</v>
      </c>
      <c r="J345" s="9" t="s">
        <v>13</v>
      </c>
      <c r="K345" s="9" t="s">
        <v>14</v>
      </c>
      <c r="L345" s="9" t="s">
        <v>24</v>
      </c>
      <c r="M345" s="88" t="s">
        <v>25</v>
      </c>
      <c r="N345" s="88" t="s">
        <v>110</v>
      </c>
      <c r="O345" s="51" t="s">
        <v>111</v>
      </c>
      <c r="P345" s="51" t="s">
        <v>112</v>
      </c>
    </row>
    <row r="346" spans="1:16" ht="111" customHeight="1" x14ac:dyDescent="0.25">
      <c r="A346" s="86" t="s">
        <v>0</v>
      </c>
      <c r="B346" s="109" t="s">
        <v>142</v>
      </c>
      <c r="C346" s="111" t="s">
        <v>139</v>
      </c>
      <c r="D346" s="44" t="s">
        <v>263</v>
      </c>
      <c r="E346" s="15" t="s">
        <v>1</v>
      </c>
      <c r="F346" s="15" t="s">
        <v>2</v>
      </c>
      <c r="G346" s="86" t="s">
        <v>144</v>
      </c>
      <c r="H346" s="15" t="s">
        <v>3</v>
      </c>
      <c r="I346" s="148" t="s">
        <v>277</v>
      </c>
      <c r="J346" s="15" t="s">
        <v>138</v>
      </c>
      <c r="K346" s="15" t="s">
        <v>136</v>
      </c>
      <c r="L346" s="15" t="s">
        <v>140</v>
      </c>
      <c r="M346" s="89" t="s">
        <v>145</v>
      </c>
      <c r="N346" s="107" t="s">
        <v>141</v>
      </c>
      <c r="O346" s="90" t="s">
        <v>146</v>
      </c>
      <c r="P346" s="90" t="s">
        <v>147</v>
      </c>
    </row>
    <row r="347" spans="1:16" ht="26.25" customHeight="1" x14ac:dyDescent="0.25">
      <c r="A347" s="60">
        <v>236</v>
      </c>
      <c r="B347" s="4"/>
      <c r="C347" s="4"/>
      <c r="D347" s="76"/>
      <c r="E347" s="5"/>
      <c r="F347" s="5"/>
      <c r="G347" s="17">
        <f t="shared" ref="G347:G376" si="91">F347-E347</f>
        <v>0</v>
      </c>
      <c r="H347" s="4"/>
      <c r="I347" s="147">
        <v>0.3</v>
      </c>
      <c r="J347" s="4"/>
      <c r="K347" s="17">
        <f t="shared" ref="K347:K365" si="92">H347-J347</f>
        <v>0</v>
      </c>
      <c r="L347" s="4"/>
      <c r="M347" s="64">
        <f t="shared" ref="M347:M365" si="93">I347*J347*G347</f>
        <v>0</v>
      </c>
      <c r="N347" s="48">
        <f t="shared" ref="N347:N365" si="94">((M347*10)/100)+M347</f>
        <v>0</v>
      </c>
      <c r="O347" s="74">
        <f t="shared" ref="O347:O365" si="95">G347*J347</f>
        <v>0</v>
      </c>
      <c r="P347" s="74">
        <f t="shared" ref="P347:P365" si="96">G347*K347</f>
        <v>0</v>
      </c>
    </row>
    <row r="348" spans="1:16" ht="26.25" customHeight="1" x14ac:dyDescent="0.25">
      <c r="A348" s="60">
        <v>237</v>
      </c>
      <c r="B348" s="4"/>
      <c r="C348" s="4"/>
      <c r="D348" s="76"/>
      <c r="E348" s="5"/>
      <c r="F348" s="5"/>
      <c r="G348" s="17">
        <f t="shared" si="91"/>
        <v>0</v>
      </c>
      <c r="H348" s="4"/>
      <c r="I348" s="147">
        <v>0.3</v>
      </c>
      <c r="J348" s="4"/>
      <c r="K348" s="17">
        <f t="shared" si="92"/>
        <v>0</v>
      </c>
      <c r="L348" s="4"/>
      <c r="M348" s="64">
        <f t="shared" si="93"/>
        <v>0</v>
      </c>
      <c r="N348" s="48">
        <f t="shared" si="94"/>
        <v>0</v>
      </c>
      <c r="O348" s="74">
        <f t="shared" si="95"/>
        <v>0</v>
      </c>
      <c r="P348" s="74">
        <f t="shared" si="96"/>
        <v>0</v>
      </c>
    </row>
    <row r="349" spans="1:16" ht="26.25" customHeight="1" x14ac:dyDescent="0.25">
      <c r="A349" s="60">
        <v>238</v>
      </c>
      <c r="B349" s="4"/>
      <c r="C349" s="4"/>
      <c r="D349" s="76"/>
      <c r="E349" s="5"/>
      <c r="F349" s="5"/>
      <c r="G349" s="17">
        <f t="shared" si="91"/>
        <v>0</v>
      </c>
      <c r="H349" s="4"/>
      <c r="I349" s="147">
        <v>0.3</v>
      </c>
      <c r="J349" s="4"/>
      <c r="K349" s="17">
        <f t="shared" si="92"/>
        <v>0</v>
      </c>
      <c r="L349" s="4"/>
      <c r="M349" s="64">
        <f t="shared" si="93"/>
        <v>0</v>
      </c>
      <c r="N349" s="48">
        <f t="shared" si="94"/>
        <v>0</v>
      </c>
      <c r="O349" s="74">
        <f t="shared" si="95"/>
        <v>0</v>
      </c>
      <c r="P349" s="74">
        <f t="shared" si="96"/>
        <v>0</v>
      </c>
    </row>
    <row r="350" spans="1:16" ht="26.25" customHeight="1" x14ac:dyDescent="0.25">
      <c r="A350" s="60">
        <v>239</v>
      </c>
      <c r="B350" s="4"/>
      <c r="C350" s="4"/>
      <c r="D350" s="76"/>
      <c r="E350" s="5"/>
      <c r="F350" s="5"/>
      <c r="G350" s="17">
        <f t="shared" si="91"/>
        <v>0</v>
      </c>
      <c r="H350" s="4"/>
      <c r="I350" s="147">
        <v>0.3</v>
      </c>
      <c r="J350" s="4"/>
      <c r="K350" s="17">
        <f t="shared" si="92"/>
        <v>0</v>
      </c>
      <c r="L350" s="4"/>
      <c r="M350" s="64">
        <f t="shared" si="93"/>
        <v>0</v>
      </c>
      <c r="N350" s="48">
        <f t="shared" si="94"/>
        <v>0</v>
      </c>
      <c r="O350" s="74">
        <f t="shared" si="95"/>
        <v>0</v>
      </c>
      <c r="P350" s="74">
        <f t="shared" si="96"/>
        <v>0</v>
      </c>
    </row>
    <row r="351" spans="1:16" ht="26.25" customHeight="1" x14ac:dyDescent="0.25">
      <c r="A351" s="60">
        <v>240</v>
      </c>
      <c r="B351" s="4"/>
      <c r="C351" s="4"/>
      <c r="D351" s="76"/>
      <c r="E351" s="5"/>
      <c r="F351" s="5"/>
      <c r="G351" s="17">
        <f t="shared" si="91"/>
        <v>0</v>
      </c>
      <c r="H351" s="4"/>
      <c r="I351" s="147">
        <v>0.3</v>
      </c>
      <c r="J351" s="4"/>
      <c r="K351" s="17">
        <f t="shared" si="92"/>
        <v>0</v>
      </c>
      <c r="L351" s="4"/>
      <c r="M351" s="64">
        <f t="shared" si="93"/>
        <v>0</v>
      </c>
      <c r="N351" s="48">
        <f t="shared" si="94"/>
        <v>0</v>
      </c>
      <c r="O351" s="74">
        <f t="shared" si="95"/>
        <v>0</v>
      </c>
      <c r="P351" s="74">
        <f t="shared" si="96"/>
        <v>0</v>
      </c>
    </row>
    <row r="352" spans="1:16" ht="26.25" customHeight="1" x14ac:dyDescent="0.25">
      <c r="A352" s="60">
        <v>241</v>
      </c>
      <c r="B352" s="4"/>
      <c r="C352" s="4"/>
      <c r="D352" s="76"/>
      <c r="E352" s="4"/>
      <c r="F352" s="4"/>
      <c r="G352" s="17">
        <f t="shared" si="91"/>
        <v>0</v>
      </c>
      <c r="H352" s="4"/>
      <c r="I352" s="147">
        <v>0.3</v>
      </c>
      <c r="J352" s="4"/>
      <c r="K352" s="17">
        <f t="shared" si="92"/>
        <v>0</v>
      </c>
      <c r="L352" s="4"/>
      <c r="M352" s="64">
        <f t="shared" si="93"/>
        <v>0</v>
      </c>
      <c r="N352" s="48">
        <f t="shared" si="94"/>
        <v>0</v>
      </c>
      <c r="O352" s="74">
        <f t="shared" si="95"/>
        <v>0</v>
      </c>
      <c r="P352" s="74">
        <f t="shared" si="96"/>
        <v>0</v>
      </c>
    </row>
    <row r="353" spans="1:16" ht="26.25" customHeight="1" x14ac:dyDescent="0.25">
      <c r="A353" s="60">
        <v>242</v>
      </c>
      <c r="B353" s="4"/>
      <c r="C353" s="4"/>
      <c r="D353" s="76"/>
      <c r="E353" s="4"/>
      <c r="F353" s="4"/>
      <c r="G353" s="17">
        <f t="shared" si="91"/>
        <v>0</v>
      </c>
      <c r="H353" s="4"/>
      <c r="I353" s="147">
        <v>0.3</v>
      </c>
      <c r="J353" s="4"/>
      <c r="K353" s="17">
        <f t="shared" si="92"/>
        <v>0</v>
      </c>
      <c r="L353" s="4"/>
      <c r="M353" s="64">
        <f t="shared" si="93"/>
        <v>0</v>
      </c>
      <c r="N353" s="48">
        <f t="shared" si="94"/>
        <v>0</v>
      </c>
      <c r="O353" s="74">
        <f t="shared" si="95"/>
        <v>0</v>
      </c>
      <c r="P353" s="74">
        <f t="shared" si="96"/>
        <v>0</v>
      </c>
    </row>
    <row r="354" spans="1:16" ht="26.25" customHeight="1" x14ac:dyDescent="0.25">
      <c r="A354" s="60">
        <v>243</v>
      </c>
      <c r="B354" s="4"/>
      <c r="C354" s="4"/>
      <c r="D354" s="76"/>
      <c r="E354" s="4"/>
      <c r="F354" s="4"/>
      <c r="G354" s="17">
        <f t="shared" si="91"/>
        <v>0</v>
      </c>
      <c r="H354" s="4"/>
      <c r="I354" s="147">
        <v>0.3</v>
      </c>
      <c r="J354" s="4"/>
      <c r="K354" s="17">
        <f t="shared" si="92"/>
        <v>0</v>
      </c>
      <c r="L354" s="4"/>
      <c r="M354" s="64">
        <f t="shared" si="93"/>
        <v>0</v>
      </c>
      <c r="N354" s="48">
        <f t="shared" si="94"/>
        <v>0</v>
      </c>
      <c r="O354" s="74">
        <f t="shared" si="95"/>
        <v>0</v>
      </c>
      <c r="P354" s="74">
        <f t="shared" si="96"/>
        <v>0</v>
      </c>
    </row>
    <row r="355" spans="1:16" ht="26.25" customHeight="1" x14ac:dyDescent="0.25">
      <c r="A355" s="60">
        <v>244</v>
      </c>
      <c r="B355" s="4"/>
      <c r="C355" s="4"/>
      <c r="D355" s="76"/>
      <c r="E355" s="4"/>
      <c r="F355" s="4"/>
      <c r="G355" s="17">
        <f t="shared" si="91"/>
        <v>0</v>
      </c>
      <c r="H355" s="4"/>
      <c r="I355" s="147">
        <v>0.3</v>
      </c>
      <c r="J355" s="4"/>
      <c r="K355" s="17">
        <f t="shared" si="92"/>
        <v>0</v>
      </c>
      <c r="L355" s="4"/>
      <c r="M355" s="64">
        <f t="shared" si="93"/>
        <v>0</v>
      </c>
      <c r="N355" s="48">
        <f t="shared" si="94"/>
        <v>0</v>
      </c>
      <c r="O355" s="74">
        <f t="shared" si="95"/>
        <v>0</v>
      </c>
      <c r="P355" s="74">
        <f t="shared" si="96"/>
        <v>0</v>
      </c>
    </row>
    <row r="356" spans="1:16" ht="26.25" customHeight="1" x14ac:dyDescent="0.25">
      <c r="A356" s="60">
        <v>245</v>
      </c>
      <c r="B356" s="4"/>
      <c r="C356" s="4"/>
      <c r="D356" s="76"/>
      <c r="E356" s="4"/>
      <c r="F356" s="4"/>
      <c r="G356" s="17">
        <f t="shared" si="91"/>
        <v>0</v>
      </c>
      <c r="H356" s="4"/>
      <c r="I356" s="147">
        <v>0.3</v>
      </c>
      <c r="J356" s="4"/>
      <c r="K356" s="17">
        <f t="shared" si="92"/>
        <v>0</v>
      </c>
      <c r="L356" s="4"/>
      <c r="M356" s="64">
        <f t="shared" si="93"/>
        <v>0</v>
      </c>
      <c r="N356" s="48">
        <f t="shared" si="94"/>
        <v>0</v>
      </c>
      <c r="O356" s="74">
        <f t="shared" si="95"/>
        <v>0</v>
      </c>
      <c r="P356" s="74">
        <f t="shared" si="96"/>
        <v>0</v>
      </c>
    </row>
    <row r="357" spans="1:16" ht="26.25" customHeight="1" x14ac:dyDescent="0.25">
      <c r="A357" s="60">
        <v>246</v>
      </c>
      <c r="B357" s="4"/>
      <c r="C357" s="4"/>
      <c r="D357" s="76"/>
      <c r="E357" s="4"/>
      <c r="F357" s="4"/>
      <c r="G357" s="17">
        <f t="shared" si="91"/>
        <v>0</v>
      </c>
      <c r="H357" s="4"/>
      <c r="I357" s="147">
        <v>0.3</v>
      </c>
      <c r="J357" s="4"/>
      <c r="K357" s="17">
        <f t="shared" si="92"/>
        <v>0</v>
      </c>
      <c r="L357" s="4"/>
      <c r="M357" s="64">
        <f t="shared" si="93"/>
        <v>0</v>
      </c>
      <c r="N357" s="48">
        <f t="shared" si="94"/>
        <v>0</v>
      </c>
      <c r="O357" s="74">
        <f t="shared" si="95"/>
        <v>0</v>
      </c>
      <c r="P357" s="74">
        <f t="shared" si="96"/>
        <v>0</v>
      </c>
    </row>
    <row r="358" spans="1:16" ht="26.25" customHeight="1" x14ac:dyDescent="0.25">
      <c r="A358" s="60">
        <v>247</v>
      </c>
      <c r="B358" s="4"/>
      <c r="C358" s="4"/>
      <c r="D358" s="76"/>
      <c r="E358" s="4"/>
      <c r="F358" s="4"/>
      <c r="G358" s="17">
        <f t="shared" si="91"/>
        <v>0</v>
      </c>
      <c r="H358" s="4"/>
      <c r="I358" s="147">
        <v>0.3</v>
      </c>
      <c r="J358" s="4"/>
      <c r="K358" s="17">
        <f t="shared" si="92"/>
        <v>0</v>
      </c>
      <c r="L358" s="4"/>
      <c r="M358" s="64">
        <f t="shared" si="93"/>
        <v>0</v>
      </c>
      <c r="N358" s="48">
        <f t="shared" si="94"/>
        <v>0</v>
      </c>
      <c r="O358" s="74">
        <f t="shared" si="95"/>
        <v>0</v>
      </c>
      <c r="P358" s="74">
        <f t="shared" si="96"/>
        <v>0</v>
      </c>
    </row>
    <row r="359" spans="1:16" ht="26.25" customHeight="1" x14ac:dyDescent="0.25">
      <c r="A359" s="60">
        <v>248</v>
      </c>
      <c r="B359" s="4"/>
      <c r="C359" s="4"/>
      <c r="D359" s="76"/>
      <c r="E359" s="4"/>
      <c r="F359" s="4"/>
      <c r="G359" s="17">
        <f t="shared" si="91"/>
        <v>0</v>
      </c>
      <c r="H359" s="4"/>
      <c r="I359" s="147">
        <v>0.3</v>
      </c>
      <c r="J359" s="4"/>
      <c r="K359" s="17">
        <f t="shared" si="92"/>
        <v>0</v>
      </c>
      <c r="L359" s="4"/>
      <c r="M359" s="64">
        <f t="shared" si="93"/>
        <v>0</v>
      </c>
      <c r="N359" s="48">
        <f t="shared" si="94"/>
        <v>0</v>
      </c>
      <c r="O359" s="74">
        <f t="shared" si="95"/>
        <v>0</v>
      </c>
      <c r="P359" s="74">
        <f t="shared" si="96"/>
        <v>0</v>
      </c>
    </row>
    <row r="360" spans="1:16" ht="26.25" customHeight="1" x14ac:dyDescent="0.25">
      <c r="A360" s="60">
        <v>249</v>
      </c>
      <c r="B360" s="4"/>
      <c r="C360" s="4"/>
      <c r="D360" s="76"/>
      <c r="E360" s="4"/>
      <c r="F360" s="4"/>
      <c r="G360" s="17">
        <f t="shared" si="91"/>
        <v>0</v>
      </c>
      <c r="H360" s="4"/>
      <c r="I360" s="147">
        <v>0.3</v>
      </c>
      <c r="J360" s="4"/>
      <c r="K360" s="17">
        <f t="shared" si="92"/>
        <v>0</v>
      </c>
      <c r="L360" s="4"/>
      <c r="M360" s="64">
        <f t="shared" si="93"/>
        <v>0</v>
      </c>
      <c r="N360" s="48">
        <f t="shared" si="94"/>
        <v>0</v>
      </c>
      <c r="O360" s="74">
        <f t="shared" si="95"/>
        <v>0</v>
      </c>
      <c r="P360" s="74">
        <f t="shared" si="96"/>
        <v>0</v>
      </c>
    </row>
    <row r="361" spans="1:16" ht="26.25" customHeight="1" x14ac:dyDescent="0.25">
      <c r="A361" s="60">
        <v>250</v>
      </c>
      <c r="B361" s="4"/>
      <c r="C361" s="4"/>
      <c r="D361" s="76"/>
      <c r="E361" s="4"/>
      <c r="F361" s="4"/>
      <c r="G361" s="17">
        <f t="shared" si="91"/>
        <v>0</v>
      </c>
      <c r="H361" s="4"/>
      <c r="I361" s="147">
        <v>0.3</v>
      </c>
      <c r="J361" s="4"/>
      <c r="K361" s="17">
        <f t="shared" si="92"/>
        <v>0</v>
      </c>
      <c r="L361" s="4"/>
      <c r="M361" s="64">
        <f t="shared" si="93"/>
        <v>0</v>
      </c>
      <c r="N361" s="48">
        <f t="shared" si="94"/>
        <v>0</v>
      </c>
      <c r="O361" s="74">
        <f t="shared" si="95"/>
        <v>0</v>
      </c>
      <c r="P361" s="74">
        <f t="shared" si="96"/>
        <v>0</v>
      </c>
    </row>
    <row r="362" spans="1:16" ht="26.25" customHeight="1" x14ac:dyDescent="0.25">
      <c r="A362" s="60">
        <v>251</v>
      </c>
      <c r="B362" s="4"/>
      <c r="C362" s="4"/>
      <c r="D362" s="76"/>
      <c r="E362" s="4"/>
      <c r="F362" s="4"/>
      <c r="G362" s="17">
        <f t="shared" si="91"/>
        <v>0</v>
      </c>
      <c r="H362" s="4"/>
      <c r="I362" s="147">
        <v>0.3</v>
      </c>
      <c r="J362" s="4"/>
      <c r="K362" s="17">
        <f t="shared" si="92"/>
        <v>0</v>
      </c>
      <c r="L362" s="4"/>
      <c r="M362" s="64">
        <f t="shared" si="93"/>
        <v>0</v>
      </c>
      <c r="N362" s="48">
        <f t="shared" si="94"/>
        <v>0</v>
      </c>
      <c r="O362" s="74">
        <f t="shared" si="95"/>
        <v>0</v>
      </c>
      <c r="P362" s="74">
        <f t="shared" si="96"/>
        <v>0</v>
      </c>
    </row>
    <row r="363" spans="1:16" ht="26.25" customHeight="1" x14ac:dyDescent="0.25">
      <c r="A363" s="60">
        <v>252</v>
      </c>
      <c r="B363" s="4"/>
      <c r="C363" s="4"/>
      <c r="D363" s="76"/>
      <c r="E363" s="4"/>
      <c r="F363" s="4"/>
      <c r="G363" s="17">
        <f t="shared" si="91"/>
        <v>0</v>
      </c>
      <c r="H363" s="4"/>
      <c r="I363" s="147">
        <v>0.3</v>
      </c>
      <c r="J363" s="4"/>
      <c r="K363" s="17">
        <f t="shared" si="92"/>
        <v>0</v>
      </c>
      <c r="L363" s="4"/>
      <c r="M363" s="64">
        <f t="shared" si="93"/>
        <v>0</v>
      </c>
      <c r="N363" s="48">
        <f t="shared" si="94"/>
        <v>0</v>
      </c>
      <c r="O363" s="74">
        <f t="shared" si="95"/>
        <v>0</v>
      </c>
      <c r="P363" s="74">
        <f t="shared" si="96"/>
        <v>0</v>
      </c>
    </row>
    <row r="364" spans="1:16" ht="26.25" customHeight="1" x14ac:dyDescent="0.25">
      <c r="A364" s="60">
        <v>253</v>
      </c>
      <c r="B364" s="4"/>
      <c r="C364" s="4"/>
      <c r="D364" s="76"/>
      <c r="E364" s="4"/>
      <c r="F364" s="4"/>
      <c r="G364" s="17">
        <f t="shared" si="91"/>
        <v>0</v>
      </c>
      <c r="H364" s="4"/>
      <c r="I364" s="147">
        <v>0.3</v>
      </c>
      <c r="J364" s="4"/>
      <c r="K364" s="17">
        <f t="shared" si="92"/>
        <v>0</v>
      </c>
      <c r="L364" s="4"/>
      <c r="M364" s="64">
        <f t="shared" si="93"/>
        <v>0</v>
      </c>
      <c r="N364" s="48">
        <f t="shared" si="94"/>
        <v>0</v>
      </c>
      <c r="O364" s="74">
        <f t="shared" si="95"/>
        <v>0</v>
      </c>
      <c r="P364" s="74">
        <f t="shared" si="96"/>
        <v>0</v>
      </c>
    </row>
    <row r="365" spans="1:16" ht="26.25" customHeight="1" x14ac:dyDescent="0.25">
      <c r="A365" s="60">
        <v>254</v>
      </c>
      <c r="B365" s="4"/>
      <c r="C365" s="4"/>
      <c r="D365" s="76"/>
      <c r="E365" s="4"/>
      <c r="F365" s="4"/>
      <c r="G365" s="17">
        <f t="shared" si="91"/>
        <v>0</v>
      </c>
      <c r="H365" s="4"/>
      <c r="I365" s="147">
        <v>0.3</v>
      </c>
      <c r="J365" s="4"/>
      <c r="K365" s="17">
        <f t="shared" si="92"/>
        <v>0</v>
      </c>
      <c r="L365" s="4"/>
      <c r="M365" s="64">
        <f t="shared" si="93"/>
        <v>0</v>
      </c>
      <c r="N365" s="48">
        <f t="shared" si="94"/>
        <v>0</v>
      </c>
      <c r="O365" s="74">
        <f t="shared" si="95"/>
        <v>0</v>
      </c>
      <c r="P365" s="74">
        <f t="shared" si="96"/>
        <v>0</v>
      </c>
    </row>
    <row r="366" spans="1:16" ht="26.25" customHeight="1" x14ac:dyDescent="0.25">
      <c r="A366" s="60">
        <v>255</v>
      </c>
      <c r="B366" s="4"/>
      <c r="C366" s="4"/>
      <c r="D366" s="76"/>
      <c r="E366" s="4"/>
      <c r="F366" s="4"/>
      <c r="G366" s="17">
        <f t="shared" si="91"/>
        <v>0</v>
      </c>
      <c r="H366" s="4"/>
      <c r="I366" s="147">
        <v>0.3</v>
      </c>
      <c r="J366" s="4"/>
      <c r="K366" s="17">
        <f t="shared" ref="K366:K376" si="97">H366-J366</f>
        <v>0</v>
      </c>
      <c r="L366" s="4"/>
      <c r="M366" s="64">
        <f t="shared" ref="M366:M376" si="98">I366*J366*G366</f>
        <v>0</v>
      </c>
      <c r="N366" s="48">
        <f t="shared" ref="N366:N376" si="99">((M366*10)/100)+M366</f>
        <v>0</v>
      </c>
      <c r="O366" s="74">
        <f t="shared" ref="O366:O376" si="100">G366*J366</f>
        <v>0</v>
      </c>
      <c r="P366" s="74">
        <f t="shared" ref="P366:P376" si="101">G366*K366</f>
        <v>0</v>
      </c>
    </row>
    <row r="367" spans="1:16" ht="26.25" customHeight="1" x14ac:dyDescent="0.25">
      <c r="A367" s="60">
        <v>256</v>
      </c>
      <c r="B367" s="4"/>
      <c r="C367" s="4"/>
      <c r="D367" s="76"/>
      <c r="E367" s="4"/>
      <c r="F367" s="4"/>
      <c r="G367" s="17">
        <f t="shared" si="91"/>
        <v>0</v>
      </c>
      <c r="H367" s="4"/>
      <c r="I367" s="147">
        <v>0.3</v>
      </c>
      <c r="J367" s="4"/>
      <c r="K367" s="17">
        <f t="shared" si="97"/>
        <v>0</v>
      </c>
      <c r="L367" s="4"/>
      <c r="M367" s="64">
        <f t="shared" si="98"/>
        <v>0</v>
      </c>
      <c r="N367" s="48">
        <f t="shared" si="99"/>
        <v>0</v>
      </c>
      <c r="O367" s="74">
        <f t="shared" si="100"/>
        <v>0</v>
      </c>
      <c r="P367" s="74">
        <f t="shared" si="101"/>
        <v>0</v>
      </c>
    </row>
    <row r="368" spans="1:16" ht="26.25" customHeight="1" x14ac:dyDescent="0.25">
      <c r="A368" s="60">
        <v>257</v>
      </c>
      <c r="B368" s="4"/>
      <c r="C368" s="4"/>
      <c r="D368" s="76"/>
      <c r="E368" s="4"/>
      <c r="F368" s="4"/>
      <c r="G368" s="17">
        <f t="shared" si="91"/>
        <v>0</v>
      </c>
      <c r="H368" s="4"/>
      <c r="I368" s="147">
        <v>0.3</v>
      </c>
      <c r="J368" s="4"/>
      <c r="K368" s="17">
        <f t="shared" si="97"/>
        <v>0</v>
      </c>
      <c r="L368" s="4"/>
      <c r="M368" s="64">
        <f t="shared" si="98"/>
        <v>0</v>
      </c>
      <c r="N368" s="48">
        <f t="shared" si="99"/>
        <v>0</v>
      </c>
      <c r="O368" s="74">
        <f t="shared" si="100"/>
        <v>0</v>
      </c>
      <c r="P368" s="74">
        <f t="shared" si="101"/>
        <v>0</v>
      </c>
    </row>
    <row r="369" spans="1:16" ht="26.25" customHeight="1" x14ac:dyDescent="0.25">
      <c r="A369" s="60">
        <v>258</v>
      </c>
      <c r="B369" s="4"/>
      <c r="C369" s="4"/>
      <c r="D369" s="76"/>
      <c r="E369" s="4"/>
      <c r="F369" s="4"/>
      <c r="G369" s="17">
        <f t="shared" si="91"/>
        <v>0</v>
      </c>
      <c r="H369" s="4"/>
      <c r="I369" s="147">
        <v>0.3</v>
      </c>
      <c r="J369" s="4"/>
      <c r="K369" s="17">
        <f t="shared" si="97"/>
        <v>0</v>
      </c>
      <c r="L369" s="4"/>
      <c r="M369" s="64">
        <f t="shared" si="98"/>
        <v>0</v>
      </c>
      <c r="N369" s="48">
        <f t="shared" si="99"/>
        <v>0</v>
      </c>
      <c r="O369" s="74">
        <f t="shared" si="100"/>
        <v>0</v>
      </c>
      <c r="P369" s="74">
        <f t="shared" si="101"/>
        <v>0</v>
      </c>
    </row>
    <row r="370" spans="1:16" ht="26.25" customHeight="1" x14ac:dyDescent="0.25">
      <c r="A370" s="60">
        <v>259</v>
      </c>
      <c r="B370" s="4"/>
      <c r="C370" s="4"/>
      <c r="D370" s="76"/>
      <c r="E370" s="4"/>
      <c r="F370" s="4"/>
      <c r="G370" s="17">
        <f t="shared" si="91"/>
        <v>0</v>
      </c>
      <c r="H370" s="4"/>
      <c r="I370" s="147">
        <v>0.3</v>
      </c>
      <c r="J370" s="4"/>
      <c r="K370" s="17">
        <f t="shared" si="97"/>
        <v>0</v>
      </c>
      <c r="L370" s="4"/>
      <c r="M370" s="64">
        <f t="shared" si="98"/>
        <v>0</v>
      </c>
      <c r="N370" s="48">
        <f t="shared" si="99"/>
        <v>0</v>
      </c>
      <c r="O370" s="74">
        <f t="shared" si="100"/>
        <v>0</v>
      </c>
      <c r="P370" s="74">
        <f t="shared" si="101"/>
        <v>0</v>
      </c>
    </row>
    <row r="371" spans="1:16" ht="26.25" customHeight="1" x14ac:dyDescent="0.25">
      <c r="A371" s="60">
        <v>260</v>
      </c>
      <c r="B371" s="4"/>
      <c r="C371" s="4"/>
      <c r="D371" s="76"/>
      <c r="E371" s="4"/>
      <c r="F371" s="4"/>
      <c r="G371" s="17">
        <f t="shared" si="91"/>
        <v>0</v>
      </c>
      <c r="H371" s="4"/>
      <c r="I371" s="147">
        <v>0.3</v>
      </c>
      <c r="J371" s="4"/>
      <c r="K371" s="17">
        <f t="shared" si="97"/>
        <v>0</v>
      </c>
      <c r="L371" s="4"/>
      <c r="M371" s="64">
        <f t="shared" si="98"/>
        <v>0</v>
      </c>
      <c r="N371" s="48">
        <f t="shared" si="99"/>
        <v>0</v>
      </c>
      <c r="O371" s="74">
        <f t="shared" si="100"/>
        <v>0</v>
      </c>
      <c r="P371" s="74">
        <f t="shared" si="101"/>
        <v>0</v>
      </c>
    </row>
    <row r="372" spans="1:16" ht="26.25" customHeight="1" x14ac:dyDescent="0.25">
      <c r="A372" s="60">
        <v>261</v>
      </c>
      <c r="B372" s="4"/>
      <c r="C372" s="4"/>
      <c r="D372" s="76"/>
      <c r="E372" s="4"/>
      <c r="F372" s="4"/>
      <c r="G372" s="17">
        <f t="shared" si="91"/>
        <v>0</v>
      </c>
      <c r="H372" s="4"/>
      <c r="I372" s="147">
        <v>0.3</v>
      </c>
      <c r="J372" s="4"/>
      <c r="K372" s="17">
        <f t="shared" si="97"/>
        <v>0</v>
      </c>
      <c r="L372" s="4"/>
      <c r="M372" s="64">
        <f t="shared" si="98"/>
        <v>0</v>
      </c>
      <c r="N372" s="48">
        <f t="shared" si="99"/>
        <v>0</v>
      </c>
      <c r="O372" s="74">
        <f t="shared" si="100"/>
        <v>0</v>
      </c>
      <c r="P372" s="74">
        <f t="shared" si="101"/>
        <v>0</v>
      </c>
    </row>
    <row r="373" spans="1:16" ht="26.25" customHeight="1" x14ac:dyDescent="0.25">
      <c r="A373" s="60">
        <v>262</v>
      </c>
      <c r="B373" s="4"/>
      <c r="C373" s="4"/>
      <c r="D373" s="76"/>
      <c r="E373" s="4"/>
      <c r="F373" s="4"/>
      <c r="G373" s="17">
        <f t="shared" si="91"/>
        <v>0</v>
      </c>
      <c r="H373" s="4"/>
      <c r="I373" s="147">
        <v>0.3</v>
      </c>
      <c r="J373" s="4"/>
      <c r="K373" s="17">
        <f t="shared" si="97"/>
        <v>0</v>
      </c>
      <c r="L373" s="4"/>
      <c r="M373" s="64">
        <f t="shared" si="98"/>
        <v>0</v>
      </c>
      <c r="N373" s="48">
        <f t="shared" si="99"/>
        <v>0</v>
      </c>
      <c r="O373" s="74">
        <f t="shared" si="100"/>
        <v>0</v>
      </c>
      <c r="P373" s="74">
        <f t="shared" si="101"/>
        <v>0</v>
      </c>
    </row>
    <row r="374" spans="1:16" ht="26.25" customHeight="1" x14ac:dyDescent="0.25">
      <c r="A374" s="60">
        <v>263</v>
      </c>
      <c r="B374" s="4"/>
      <c r="C374" s="4"/>
      <c r="D374" s="76"/>
      <c r="E374" s="4"/>
      <c r="F374" s="4"/>
      <c r="G374" s="17">
        <f t="shared" si="91"/>
        <v>0</v>
      </c>
      <c r="H374" s="4"/>
      <c r="I374" s="147">
        <v>0.3</v>
      </c>
      <c r="J374" s="4"/>
      <c r="K374" s="17">
        <f t="shared" si="97"/>
        <v>0</v>
      </c>
      <c r="L374" s="4"/>
      <c r="M374" s="64">
        <f t="shared" si="98"/>
        <v>0</v>
      </c>
      <c r="N374" s="48">
        <f t="shared" si="99"/>
        <v>0</v>
      </c>
      <c r="O374" s="74">
        <f t="shared" si="100"/>
        <v>0</v>
      </c>
      <c r="P374" s="74">
        <f t="shared" si="101"/>
        <v>0</v>
      </c>
    </row>
    <row r="375" spans="1:16" ht="26.25" customHeight="1" x14ac:dyDescent="0.25">
      <c r="A375" s="60">
        <v>264</v>
      </c>
      <c r="B375" s="4"/>
      <c r="C375" s="4"/>
      <c r="D375" s="76"/>
      <c r="E375" s="4"/>
      <c r="F375" s="4"/>
      <c r="G375" s="17">
        <f t="shared" si="91"/>
        <v>0</v>
      </c>
      <c r="H375" s="4"/>
      <c r="I375" s="147">
        <v>0.3</v>
      </c>
      <c r="J375" s="4"/>
      <c r="K375" s="17">
        <f t="shared" si="97"/>
        <v>0</v>
      </c>
      <c r="L375" s="4"/>
      <c r="M375" s="64">
        <f t="shared" si="98"/>
        <v>0</v>
      </c>
      <c r="N375" s="48">
        <f t="shared" si="99"/>
        <v>0</v>
      </c>
      <c r="O375" s="74">
        <f t="shared" si="100"/>
        <v>0</v>
      </c>
      <c r="P375" s="74">
        <f t="shared" si="101"/>
        <v>0</v>
      </c>
    </row>
    <row r="376" spans="1:16" ht="26.25" customHeight="1" x14ac:dyDescent="0.25">
      <c r="A376" s="60">
        <v>265</v>
      </c>
      <c r="B376" s="4"/>
      <c r="C376" s="4"/>
      <c r="D376" s="76"/>
      <c r="E376" s="4"/>
      <c r="F376" s="4"/>
      <c r="G376" s="17">
        <f t="shared" si="91"/>
        <v>0</v>
      </c>
      <c r="H376" s="4"/>
      <c r="I376" s="147">
        <v>0.3</v>
      </c>
      <c r="J376" s="4"/>
      <c r="K376" s="17">
        <f t="shared" si="97"/>
        <v>0</v>
      </c>
      <c r="L376" s="4"/>
      <c r="M376" s="64">
        <f t="shared" si="98"/>
        <v>0</v>
      </c>
      <c r="N376" s="48">
        <f t="shared" si="99"/>
        <v>0</v>
      </c>
      <c r="O376" s="74">
        <f t="shared" si="100"/>
        <v>0</v>
      </c>
      <c r="P376" s="74">
        <f t="shared" si="101"/>
        <v>0</v>
      </c>
    </row>
    <row r="377" spans="1:16" ht="26.25" customHeight="1" x14ac:dyDescent="0.25">
      <c r="A377" s="291" t="s">
        <v>157</v>
      </c>
      <c r="B377" s="291"/>
      <c r="C377" s="291"/>
      <c r="D377" s="291"/>
      <c r="E377" s="292"/>
      <c r="F377" s="8"/>
      <c r="G377" s="18">
        <f>SUM(G347:G376)</f>
        <v>0</v>
      </c>
      <c r="H377" s="18">
        <f>SUM(H347:H376)</f>
        <v>0</v>
      </c>
      <c r="I377" s="8"/>
      <c r="J377" s="18">
        <f>SUM(J347:J376)</f>
        <v>0</v>
      </c>
      <c r="K377" s="18">
        <f>SUM(K347:K376)</f>
        <v>0</v>
      </c>
      <c r="L377" s="8"/>
      <c r="M377" s="8"/>
      <c r="N377" s="47">
        <f>SUMIF((B347:B376),"",(N347:N376))</f>
        <v>0</v>
      </c>
      <c r="O377" s="74">
        <f>SUMIF((B352:B376),"",(O352:O376))</f>
        <v>0</v>
      </c>
      <c r="P377" s="74">
        <f>SUMIF((B352:B376),"",(P352:P376))</f>
        <v>0</v>
      </c>
    </row>
    <row r="378" spans="1:16" ht="33" customHeight="1" x14ac:dyDescent="0.25">
      <c r="I378" s="23" t="s">
        <v>26</v>
      </c>
      <c r="L378" s="245" t="s">
        <v>27</v>
      </c>
      <c r="M378" s="246"/>
      <c r="N378" s="104"/>
      <c r="O378" s="184">
        <f>SUM(O352:O376)</f>
        <v>0</v>
      </c>
      <c r="P378" s="184">
        <f>SUM(P352:P376)</f>
        <v>0</v>
      </c>
    </row>
    <row r="379" spans="1:16" ht="20.25" customHeight="1" x14ac:dyDescent="0.25">
      <c r="L379" s="293" t="s">
        <v>103</v>
      </c>
      <c r="M379" s="293"/>
      <c r="N379" s="293"/>
    </row>
    <row r="380" spans="1:16" ht="26.25" customHeight="1" x14ac:dyDescent="0.25">
      <c r="A380" s="2" t="s">
        <v>15</v>
      </c>
      <c r="B380" s="2"/>
      <c r="C380" s="2"/>
      <c r="D380" s="2"/>
      <c r="E380" s="294" t="s">
        <v>119</v>
      </c>
      <c r="F380" s="82"/>
      <c r="G380" s="83" t="s">
        <v>18</v>
      </c>
      <c r="H380" s="243">
        <f>H337</f>
        <v>0</v>
      </c>
      <c r="I380" s="243"/>
      <c r="J380" s="243"/>
      <c r="K380" s="243"/>
      <c r="L380" s="243"/>
      <c r="M380" s="295" t="s">
        <v>143</v>
      </c>
      <c r="N380" s="296"/>
      <c r="O380" s="296"/>
      <c r="P380" s="297"/>
    </row>
    <row r="381" spans="1:16" ht="40.5" customHeight="1" x14ac:dyDescent="0.25">
      <c r="A381" s="262" t="s">
        <v>148</v>
      </c>
      <c r="B381" s="262"/>
      <c r="C381" s="2"/>
      <c r="D381" s="2"/>
      <c r="E381" s="294"/>
      <c r="F381" s="95"/>
      <c r="G381" s="96" t="s">
        <v>20</v>
      </c>
      <c r="H381" s="243">
        <f>H338</f>
        <v>0</v>
      </c>
      <c r="I381" s="243"/>
      <c r="J381" s="243"/>
      <c r="K381" s="243"/>
      <c r="L381" s="243"/>
      <c r="M381" s="298" t="s">
        <v>149</v>
      </c>
      <c r="N381" s="299"/>
      <c r="O381" s="300">
        <f>O338</f>
        <v>0</v>
      </c>
      <c r="P381" s="301"/>
    </row>
    <row r="382" spans="1:16" ht="33" customHeight="1" x14ac:dyDescent="0.25">
      <c r="A382" s="2"/>
      <c r="B382" s="2"/>
      <c r="C382" s="2"/>
      <c r="D382" s="2"/>
      <c r="E382" s="294"/>
      <c r="F382" s="82"/>
      <c r="G382" s="83" t="s">
        <v>134</v>
      </c>
      <c r="H382" s="258">
        <f>H339</f>
        <v>0</v>
      </c>
      <c r="I382" s="259"/>
      <c r="J382" s="260"/>
      <c r="K382" s="97" t="s">
        <v>133</v>
      </c>
      <c r="L382" s="98">
        <f>L339</f>
        <v>0</v>
      </c>
      <c r="M382" s="242" t="s">
        <v>120</v>
      </c>
      <c r="N382" s="242"/>
      <c r="O382" s="242"/>
      <c r="P382" s="242"/>
    </row>
    <row r="383" spans="1:16" ht="19.5" customHeight="1" x14ac:dyDescent="0.25">
      <c r="E383" s="294"/>
      <c r="F383" s="82"/>
      <c r="G383" s="83" t="s">
        <v>19</v>
      </c>
      <c r="H383" s="243">
        <f>H340</f>
        <v>0</v>
      </c>
      <c r="I383" s="243"/>
      <c r="J383" s="243"/>
      <c r="K383" s="243"/>
      <c r="L383" s="243"/>
      <c r="M383" s="82"/>
      <c r="N383" s="83"/>
      <c r="O383" s="243"/>
      <c r="P383" s="243"/>
    </row>
    <row r="384" spans="1:16" ht="18.75" x14ac:dyDescent="0.25">
      <c r="A384" s="77" t="s">
        <v>264</v>
      </c>
      <c r="B384" s="77"/>
      <c r="C384" s="77"/>
      <c r="D384" s="77"/>
      <c r="E384" s="77"/>
      <c r="F384" s="77"/>
      <c r="G384" s="77"/>
      <c r="H384" s="77"/>
      <c r="I384" s="77"/>
      <c r="J384" s="77"/>
      <c r="K384" s="77"/>
      <c r="L384" s="77"/>
      <c r="M384" s="77"/>
      <c r="N384" s="77"/>
    </row>
    <row r="385" spans="1:16" ht="18.75" x14ac:dyDescent="0.25">
      <c r="A385" s="77" t="s">
        <v>265</v>
      </c>
      <c r="B385" s="77"/>
      <c r="C385" s="77"/>
      <c r="D385" s="77"/>
      <c r="E385" s="77"/>
      <c r="F385" s="77"/>
      <c r="G385" s="77"/>
      <c r="H385" s="77"/>
      <c r="I385" s="77"/>
      <c r="J385" s="77"/>
      <c r="K385" s="77"/>
      <c r="L385" s="77"/>
      <c r="M385" s="77"/>
      <c r="N385" s="77"/>
    </row>
    <row r="386" spans="1:16" ht="15.75" x14ac:dyDescent="0.25">
      <c r="A386" s="106" t="s">
        <v>121</v>
      </c>
      <c r="B386" s="106"/>
      <c r="C386" s="106"/>
      <c r="D386" s="106"/>
      <c r="E386" s="106"/>
      <c r="F386" s="106"/>
      <c r="G386" s="106"/>
      <c r="H386" s="106"/>
      <c r="I386" s="106"/>
      <c r="J386" s="81"/>
      <c r="K386" s="81"/>
      <c r="L386" s="81"/>
      <c r="M386" s="81"/>
      <c r="N386" s="81"/>
    </row>
    <row r="387" spans="1:16" ht="18.75" x14ac:dyDescent="0.25">
      <c r="A387" s="84" t="s">
        <v>4</v>
      </c>
      <c r="B387" s="108" t="s">
        <v>5</v>
      </c>
      <c r="C387" s="110" t="s">
        <v>6</v>
      </c>
      <c r="D387" s="9" t="s">
        <v>7</v>
      </c>
      <c r="E387" s="9" t="s">
        <v>8</v>
      </c>
      <c r="F387" s="9" t="s">
        <v>9</v>
      </c>
      <c r="G387" s="84" t="s">
        <v>10</v>
      </c>
      <c r="H387" s="9" t="s">
        <v>11</v>
      </c>
      <c r="I387" s="25" t="s">
        <v>12</v>
      </c>
      <c r="J387" s="9" t="s">
        <v>13</v>
      </c>
      <c r="K387" s="9" t="s">
        <v>14</v>
      </c>
      <c r="L387" s="9" t="s">
        <v>24</v>
      </c>
      <c r="M387" s="88" t="s">
        <v>25</v>
      </c>
      <c r="N387" s="88" t="s">
        <v>110</v>
      </c>
      <c r="O387" s="51" t="s">
        <v>111</v>
      </c>
      <c r="P387" s="51" t="s">
        <v>112</v>
      </c>
    </row>
    <row r="388" spans="1:16" ht="111" customHeight="1" x14ac:dyDescent="0.25">
      <c r="A388" s="86" t="s">
        <v>0</v>
      </c>
      <c r="B388" s="109" t="s">
        <v>142</v>
      </c>
      <c r="C388" s="111" t="s">
        <v>139</v>
      </c>
      <c r="D388" s="44" t="s">
        <v>263</v>
      </c>
      <c r="E388" s="15" t="s">
        <v>1</v>
      </c>
      <c r="F388" s="15" t="s">
        <v>2</v>
      </c>
      <c r="G388" s="86" t="s">
        <v>144</v>
      </c>
      <c r="H388" s="15" t="s">
        <v>3</v>
      </c>
      <c r="I388" s="148" t="s">
        <v>277</v>
      </c>
      <c r="J388" s="15" t="s">
        <v>138</v>
      </c>
      <c r="K388" s="15" t="s">
        <v>136</v>
      </c>
      <c r="L388" s="15" t="s">
        <v>140</v>
      </c>
      <c r="M388" s="89" t="s">
        <v>145</v>
      </c>
      <c r="N388" s="107" t="s">
        <v>141</v>
      </c>
      <c r="O388" s="90" t="s">
        <v>146</v>
      </c>
      <c r="P388" s="90" t="s">
        <v>147</v>
      </c>
    </row>
    <row r="389" spans="1:16" ht="26.25" customHeight="1" x14ac:dyDescent="0.25">
      <c r="A389" s="60">
        <v>266</v>
      </c>
      <c r="B389" s="4"/>
      <c r="C389" s="4"/>
      <c r="D389" s="76"/>
      <c r="E389" s="5"/>
      <c r="F389" s="5"/>
      <c r="G389" s="17">
        <f t="shared" ref="G389:G418" si="102">F389-E389</f>
        <v>0</v>
      </c>
      <c r="H389" s="4"/>
      <c r="I389" s="147">
        <v>0.3</v>
      </c>
      <c r="J389" s="4"/>
      <c r="K389" s="17">
        <f t="shared" ref="K389:K407" si="103">H389-J389</f>
        <v>0</v>
      </c>
      <c r="L389" s="4"/>
      <c r="M389" s="64">
        <f t="shared" ref="M389:M407" si="104">I389*J389*G389</f>
        <v>0</v>
      </c>
      <c r="N389" s="48">
        <f t="shared" ref="N389:N407" si="105">((M389*10)/100)+M389</f>
        <v>0</v>
      </c>
      <c r="O389" s="74">
        <f t="shared" ref="O389:O407" si="106">G389*J389</f>
        <v>0</v>
      </c>
      <c r="P389" s="74">
        <f t="shared" ref="P389:P407" si="107">G389*K389</f>
        <v>0</v>
      </c>
    </row>
    <row r="390" spans="1:16" ht="26.25" customHeight="1" x14ac:dyDescent="0.25">
      <c r="A390" s="60">
        <v>267</v>
      </c>
      <c r="B390" s="4"/>
      <c r="C390" s="4"/>
      <c r="D390" s="76"/>
      <c r="E390" s="5"/>
      <c r="F390" s="5"/>
      <c r="G390" s="17">
        <f t="shared" si="102"/>
        <v>0</v>
      </c>
      <c r="H390" s="4"/>
      <c r="I390" s="147">
        <v>0.3</v>
      </c>
      <c r="J390" s="4"/>
      <c r="K390" s="17">
        <f t="shared" si="103"/>
        <v>0</v>
      </c>
      <c r="L390" s="4"/>
      <c r="M390" s="64">
        <f t="shared" si="104"/>
        <v>0</v>
      </c>
      <c r="N390" s="48">
        <f t="shared" si="105"/>
        <v>0</v>
      </c>
      <c r="O390" s="74">
        <f t="shared" si="106"/>
        <v>0</v>
      </c>
      <c r="P390" s="74">
        <f t="shared" si="107"/>
        <v>0</v>
      </c>
    </row>
    <row r="391" spans="1:16" ht="26.25" customHeight="1" x14ac:dyDescent="0.25">
      <c r="A391" s="60">
        <v>268</v>
      </c>
      <c r="B391" s="4"/>
      <c r="C391" s="4"/>
      <c r="D391" s="76"/>
      <c r="E391" s="5"/>
      <c r="F391" s="5"/>
      <c r="G391" s="17">
        <f t="shared" si="102"/>
        <v>0</v>
      </c>
      <c r="H391" s="4"/>
      <c r="I391" s="147">
        <v>0.3</v>
      </c>
      <c r="J391" s="4"/>
      <c r="K391" s="17">
        <f t="shared" si="103"/>
        <v>0</v>
      </c>
      <c r="L391" s="4"/>
      <c r="M391" s="64">
        <f t="shared" si="104"/>
        <v>0</v>
      </c>
      <c r="N391" s="48">
        <f t="shared" si="105"/>
        <v>0</v>
      </c>
      <c r="O391" s="74">
        <f t="shared" si="106"/>
        <v>0</v>
      </c>
      <c r="P391" s="74">
        <f t="shared" si="107"/>
        <v>0</v>
      </c>
    </row>
    <row r="392" spans="1:16" ht="26.25" customHeight="1" x14ac:dyDescent="0.25">
      <c r="A392" s="60">
        <v>269</v>
      </c>
      <c r="B392" s="4"/>
      <c r="C392" s="4"/>
      <c r="D392" s="76"/>
      <c r="E392" s="5"/>
      <c r="F392" s="5"/>
      <c r="G392" s="17">
        <f t="shared" si="102"/>
        <v>0</v>
      </c>
      <c r="H392" s="4"/>
      <c r="I392" s="147">
        <v>0.3</v>
      </c>
      <c r="J392" s="4"/>
      <c r="K392" s="17">
        <f t="shared" si="103"/>
        <v>0</v>
      </c>
      <c r="L392" s="4"/>
      <c r="M392" s="64">
        <f t="shared" si="104"/>
        <v>0</v>
      </c>
      <c r="N392" s="48">
        <f t="shared" si="105"/>
        <v>0</v>
      </c>
      <c r="O392" s="74">
        <f t="shared" si="106"/>
        <v>0</v>
      </c>
      <c r="P392" s="74">
        <f t="shared" si="107"/>
        <v>0</v>
      </c>
    </row>
    <row r="393" spans="1:16" ht="26.25" customHeight="1" x14ac:dyDescent="0.25">
      <c r="A393" s="60">
        <v>270</v>
      </c>
      <c r="B393" s="4"/>
      <c r="C393" s="4"/>
      <c r="D393" s="76"/>
      <c r="E393" s="5"/>
      <c r="F393" s="5"/>
      <c r="G393" s="17">
        <f t="shared" si="102"/>
        <v>0</v>
      </c>
      <c r="H393" s="4"/>
      <c r="I393" s="147">
        <v>0.3</v>
      </c>
      <c r="J393" s="4"/>
      <c r="K393" s="17">
        <f t="shared" si="103"/>
        <v>0</v>
      </c>
      <c r="L393" s="4"/>
      <c r="M393" s="64">
        <f t="shared" si="104"/>
        <v>0</v>
      </c>
      <c r="N393" s="48">
        <f t="shared" si="105"/>
        <v>0</v>
      </c>
      <c r="O393" s="74">
        <f t="shared" si="106"/>
        <v>0</v>
      </c>
      <c r="P393" s="74">
        <f t="shared" si="107"/>
        <v>0</v>
      </c>
    </row>
    <row r="394" spans="1:16" ht="26.25" customHeight="1" x14ac:dyDescent="0.25">
      <c r="A394" s="60">
        <v>271</v>
      </c>
      <c r="B394" s="4"/>
      <c r="C394" s="4"/>
      <c r="D394" s="76"/>
      <c r="E394" s="4"/>
      <c r="F394" s="4"/>
      <c r="G394" s="17">
        <f t="shared" si="102"/>
        <v>0</v>
      </c>
      <c r="H394" s="4"/>
      <c r="I394" s="147">
        <v>0.3</v>
      </c>
      <c r="J394" s="4"/>
      <c r="K394" s="17">
        <f t="shared" si="103"/>
        <v>0</v>
      </c>
      <c r="L394" s="4"/>
      <c r="M394" s="64">
        <f t="shared" si="104"/>
        <v>0</v>
      </c>
      <c r="N394" s="48">
        <f t="shared" si="105"/>
        <v>0</v>
      </c>
      <c r="O394" s="74">
        <f t="shared" si="106"/>
        <v>0</v>
      </c>
      <c r="P394" s="74">
        <f t="shared" si="107"/>
        <v>0</v>
      </c>
    </row>
    <row r="395" spans="1:16" ht="26.25" customHeight="1" x14ac:dyDescent="0.25">
      <c r="A395" s="60">
        <v>272</v>
      </c>
      <c r="B395" s="4"/>
      <c r="C395" s="4"/>
      <c r="D395" s="76"/>
      <c r="E395" s="4"/>
      <c r="F395" s="4"/>
      <c r="G395" s="17">
        <f t="shared" si="102"/>
        <v>0</v>
      </c>
      <c r="H395" s="4"/>
      <c r="I395" s="147">
        <v>0.3</v>
      </c>
      <c r="J395" s="4"/>
      <c r="K395" s="17">
        <f t="shared" si="103"/>
        <v>0</v>
      </c>
      <c r="L395" s="4"/>
      <c r="M395" s="64">
        <f t="shared" si="104"/>
        <v>0</v>
      </c>
      <c r="N395" s="48">
        <f t="shared" si="105"/>
        <v>0</v>
      </c>
      <c r="O395" s="74">
        <f t="shared" si="106"/>
        <v>0</v>
      </c>
      <c r="P395" s="74">
        <f t="shared" si="107"/>
        <v>0</v>
      </c>
    </row>
    <row r="396" spans="1:16" ht="26.25" customHeight="1" x14ac:dyDescent="0.25">
      <c r="A396" s="60">
        <v>273</v>
      </c>
      <c r="B396" s="4"/>
      <c r="C396" s="4"/>
      <c r="D396" s="76"/>
      <c r="E396" s="4"/>
      <c r="F396" s="4"/>
      <c r="G396" s="17">
        <f t="shared" si="102"/>
        <v>0</v>
      </c>
      <c r="H396" s="4"/>
      <c r="I396" s="147">
        <v>0.3</v>
      </c>
      <c r="J396" s="4"/>
      <c r="K396" s="17">
        <f t="shared" si="103"/>
        <v>0</v>
      </c>
      <c r="L396" s="4"/>
      <c r="M396" s="64">
        <f t="shared" si="104"/>
        <v>0</v>
      </c>
      <c r="N396" s="48">
        <f t="shared" si="105"/>
        <v>0</v>
      </c>
      <c r="O396" s="74">
        <f t="shared" si="106"/>
        <v>0</v>
      </c>
      <c r="P396" s="74">
        <f t="shared" si="107"/>
        <v>0</v>
      </c>
    </row>
    <row r="397" spans="1:16" ht="26.25" customHeight="1" x14ac:dyDescent="0.25">
      <c r="A397" s="60">
        <v>274</v>
      </c>
      <c r="B397" s="4"/>
      <c r="C397" s="4"/>
      <c r="D397" s="76"/>
      <c r="E397" s="4"/>
      <c r="F397" s="4"/>
      <c r="G397" s="17">
        <f t="shared" si="102"/>
        <v>0</v>
      </c>
      <c r="H397" s="4"/>
      <c r="I397" s="147">
        <v>0.3</v>
      </c>
      <c r="J397" s="4"/>
      <c r="K397" s="17">
        <f t="shared" si="103"/>
        <v>0</v>
      </c>
      <c r="L397" s="4"/>
      <c r="M397" s="64">
        <f t="shared" si="104"/>
        <v>0</v>
      </c>
      <c r="N397" s="48">
        <f t="shared" si="105"/>
        <v>0</v>
      </c>
      <c r="O397" s="74">
        <f t="shared" si="106"/>
        <v>0</v>
      </c>
      <c r="P397" s="74">
        <f t="shared" si="107"/>
        <v>0</v>
      </c>
    </row>
    <row r="398" spans="1:16" ht="26.25" customHeight="1" x14ac:dyDescent="0.25">
      <c r="A398" s="60">
        <v>275</v>
      </c>
      <c r="B398" s="4"/>
      <c r="C398" s="4"/>
      <c r="D398" s="76"/>
      <c r="E398" s="4"/>
      <c r="F398" s="4"/>
      <c r="G398" s="17">
        <f t="shared" si="102"/>
        <v>0</v>
      </c>
      <c r="H398" s="4"/>
      <c r="I398" s="147">
        <v>0.3</v>
      </c>
      <c r="J398" s="4"/>
      <c r="K398" s="17">
        <f t="shared" si="103"/>
        <v>0</v>
      </c>
      <c r="L398" s="4"/>
      <c r="M398" s="64">
        <f t="shared" si="104"/>
        <v>0</v>
      </c>
      <c r="N398" s="48">
        <f t="shared" si="105"/>
        <v>0</v>
      </c>
      <c r="O398" s="74">
        <f t="shared" si="106"/>
        <v>0</v>
      </c>
      <c r="P398" s="74">
        <f t="shared" si="107"/>
        <v>0</v>
      </c>
    </row>
    <row r="399" spans="1:16" ht="26.25" customHeight="1" x14ac:dyDescent="0.25">
      <c r="A399" s="60">
        <v>276</v>
      </c>
      <c r="B399" s="4"/>
      <c r="C399" s="4"/>
      <c r="D399" s="76"/>
      <c r="E399" s="4"/>
      <c r="F399" s="4"/>
      <c r="G399" s="17">
        <f t="shared" si="102"/>
        <v>0</v>
      </c>
      <c r="H399" s="4"/>
      <c r="I399" s="147">
        <v>0.3</v>
      </c>
      <c r="J399" s="4"/>
      <c r="K399" s="17">
        <f t="shared" si="103"/>
        <v>0</v>
      </c>
      <c r="L399" s="4"/>
      <c r="M399" s="64">
        <f t="shared" si="104"/>
        <v>0</v>
      </c>
      <c r="N399" s="48">
        <f t="shared" si="105"/>
        <v>0</v>
      </c>
      <c r="O399" s="74">
        <f t="shared" si="106"/>
        <v>0</v>
      </c>
      <c r="P399" s="74">
        <f t="shared" si="107"/>
        <v>0</v>
      </c>
    </row>
    <row r="400" spans="1:16" ht="26.25" customHeight="1" x14ac:dyDescent="0.25">
      <c r="A400" s="60">
        <v>277</v>
      </c>
      <c r="B400" s="4"/>
      <c r="C400" s="4"/>
      <c r="D400" s="76"/>
      <c r="E400" s="4"/>
      <c r="F400" s="4"/>
      <c r="G400" s="17">
        <f t="shared" si="102"/>
        <v>0</v>
      </c>
      <c r="H400" s="4"/>
      <c r="I400" s="147">
        <v>0.3</v>
      </c>
      <c r="J400" s="4"/>
      <c r="K400" s="17">
        <f t="shared" si="103"/>
        <v>0</v>
      </c>
      <c r="L400" s="4"/>
      <c r="M400" s="64">
        <f t="shared" si="104"/>
        <v>0</v>
      </c>
      <c r="N400" s="48">
        <f t="shared" si="105"/>
        <v>0</v>
      </c>
      <c r="O400" s="74">
        <f t="shared" si="106"/>
        <v>0</v>
      </c>
      <c r="P400" s="74">
        <f t="shared" si="107"/>
        <v>0</v>
      </c>
    </row>
    <row r="401" spans="1:16" ht="26.25" customHeight="1" x14ac:dyDescent="0.25">
      <c r="A401" s="60">
        <v>278</v>
      </c>
      <c r="B401" s="4"/>
      <c r="C401" s="4"/>
      <c r="D401" s="76"/>
      <c r="E401" s="4"/>
      <c r="F401" s="4"/>
      <c r="G401" s="17">
        <f t="shared" si="102"/>
        <v>0</v>
      </c>
      <c r="H401" s="4"/>
      <c r="I401" s="147">
        <v>0.3</v>
      </c>
      <c r="J401" s="4"/>
      <c r="K401" s="17">
        <f t="shared" si="103"/>
        <v>0</v>
      </c>
      <c r="L401" s="4"/>
      <c r="M401" s="64">
        <f t="shared" si="104"/>
        <v>0</v>
      </c>
      <c r="N401" s="48">
        <f t="shared" si="105"/>
        <v>0</v>
      </c>
      <c r="O401" s="74">
        <f t="shared" si="106"/>
        <v>0</v>
      </c>
      <c r="P401" s="74">
        <f t="shared" si="107"/>
        <v>0</v>
      </c>
    </row>
    <row r="402" spans="1:16" ht="26.25" customHeight="1" x14ac:dyDescent="0.25">
      <c r="A402" s="60">
        <v>279</v>
      </c>
      <c r="B402" s="4"/>
      <c r="C402" s="4"/>
      <c r="D402" s="76"/>
      <c r="E402" s="4"/>
      <c r="F402" s="4"/>
      <c r="G402" s="17">
        <f t="shared" si="102"/>
        <v>0</v>
      </c>
      <c r="H402" s="4"/>
      <c r="I402" s="147">
        <v>0.3</v>
      </c>
      <c r="J402" s="4"/>
      <c r="K402" s="17">
        <f t="shared" si="103"/>
        <v>0</v>
      </c>
      <c r="L402" s="4"/>
      <c r="M402" s="64">
        <f t="shared" si="104"/>
        <v>0</v>
      </c>
      <c r="N402" s="48">
        <f t="shared" si="105"/>
        <v>0</v>
      </c>
      <c r="O402" s="74">
        <f t="shared" si="106"/>
        <v>0</v>
      </c>
      <c r="P402" s="74">
        <f t="shared" si="107"/>
        <v>0</v>
      </c>
    </row>
    <row r="403" spans="1:16" ht="26.25" customHeight="1" x14ac:dyDescent="0.25">
      <c r="A403" s="60">
        <v>280</v>
      </c>
      <c r="B403" s="4"/>
      <c r="C403" s="4"/>
      <c r="D403" s="76"/>
      <c r="E403" s="4"/>
      <c r="F403" s="4"/>
      <c r="G403" s="17">
        <f t="shared" si="102"/>
        <v>0</v>
      </c>
      <c r="H403" s="4"/>
      <c r="I403" s="147">
        <v>0.3</v>
      </c>
      <c r="J403" s="4"/>
      <c r="K403" s="17">
        <f t="shared" si="103"/>
        <v>0</v>
      </c>
      <c r="L403" s="4"/>
      <c r="M403" s="64">
        <f t="shared" si="104"/>
        <v>0</v>
      </c>
      <c r="N403" s="48">
        <f t="shared" si="105"/>
        <v>0</v>
      </c>
      <c r="O403" s="74">
        <f t="shared" si="106"/>
        <v>0</v>
      </c>
      <c r="P403" s="74">
        <f t="shared" si="107"/>
        <v>0</v>
      </c>
    </row>
    <row r="404" spans="1:16" ht="26.25" customHeight="1" x14ac:dyDescent="0.25">
      <c r="A404" s="60">
        <v>281</v>
      </c>
      <c r="B404" s="4"/>
      <c r="C404" s="4"/>
      <c r="D404" s="76"/>
      <c r="E404" s="4"/>
      <c r="F404" s="4"/>
      <c r="G404" s="17">
        <f t="shared" si="102"/>
        <v>0</v>
      </c>
      <c r="H404" s="4"/>
      <c r="I404" s="147">
        <v>0.3</v>
      </c>
      <c r="J404" s="4"/>
      <c r="K404" s="17">
        <f t="shared" si="103"/>
        <v>0</v>
      </c>
      <c r="L404" s="4"/>
      <c r="M404" s="64">
        <f t="shared" si="104"/>
        <v>0</v>
      </c>
      <c r="N404" s="48">
        <f t="shared" si="105"/>
        <v>0</v>
      </c>
      <c r="O404" s="74">
        <f t="shared" si="106"/>
        <v>0</v>
      </c>
      <c r="P404" s="74">
        <f t="shared" si="107"/>
        <v>0</v>
      </c>
    </row>
    <row r="405" spans="1:16" ht="26.25" customHeight="1" x14ac:dyDescent="0.25">
      <c r="A405" s="60">
        <v>282</v>
      </c>
      <c r="B405" s="4"/>
      <c r="C405" s="4"/>
      <c r="D405" s="76"/>
      <c r="E405" s="4"/>
      <c r="F405" s="4"/>
      <c r="G405" s="17">
        <f t="shared" si="102"/>
        <v>0</v>
      </c>
      <c r="H405" s="4"/>
      <c r="I405" s="147">
        <v>0.3</v>
      </c>
      <c r="J405" s="4"/>
      <c r="K405" s="17">
        <f t="shared" si="103"/>
        <v>0</v>
      </c>
      <c r="L405" s="4"/>
      <c r="M405" s="64">
        <f t="shared" si="104"/>
        <v>0</v>
      </c>
      <c r="N405" s="48">
        <f t="shared" si="105"/>
        <v>0</v>
      </c>
      <c r="O405" s="74">
        <f t="shared" si="106"/>
        <v>0</v>
      </c>
      <c r="P405" s="74">
        <f t="shared" si="107"/>
        <v>0</v>
      </c>
    </row>
    <row r="406" spans="1:16" ht="26.25" customHeight="1" x14ac:dyDescent="0.25">
      <c r="A406" s="60">
        <v>283</v>
      </c>
      <c r="B406" s="4"/>
      <c r="C406" s="4"/>
      <c r="D406" s="76"/>
      <c r="E406" s="4"/>
      <c r="F406" s="4"/>
      <c r="G406" s="17">
        <f t="shared" si="102"/>
        <v>0</v>
      </c>
      <c r="H406" s="4"/>
      <c r="I406" s="147">
        <v>0.3</v>
      </c>
      <c r="J406" s="4"/>
      <c r="K406" s="17">
        <f t="shared" si="103"/>
        <v>0</v>
      </c>
      <c r="L406" s="4"/>
      <c r="M406" s="64">
        <f t="shared" si="104"/>
        <v>0</v>
      </c>
      <c r="N406" s="48">
        <f t="shared" si="105"/>
        <v>0</v>
      </c>
      <c r="O406" s="74">
        <f t="shared" si="106"/>
        <v>0</v>
      </c>
      <c r="P406" s="74">
        <f t="shared" si="107"/>
        <v>0</v>
      </c>
    </row>
    <row r="407" spans="1:16" ht="26.25" customHeight="1" x14ac:dyDescent="0.25">
      <c r="A407" s="60">
        <v>284</v>
      </c>
      <c r="B407" s="4"/>
      <c r="C407" s="4"/>
      <c r="D407" s="76"/>
      <c r="E407" s="4"/>
      <c r="F407" s="4"/>
      <c r="G407" s="17">
        <f t="shared" si="102"/>
        <v>0</v>
      </c>
      <c r="H407" s="4"/>
      <c r="I407" s="147">
        <v>0.3</v>
      </c>
      <c r="J407" s="4"/>
      <c r="K407" s="17">
        <f t="shared" si="103"/>
        <v>0</v>
      </c>
      <c r="L407" s="4"/>
      <c r="M407" s="64">
        <f t="shared" si="104"/>
        <v>0</v>
      </c>
      <c r="N407" s="48">
        <f t="shared" si="105"/>
        <v>0</v>
      </c>
      <c r="O407" s="74">
        <f t="shared" si="106"/>
        <v>0</v>
      </c>
      <c r="P407" s="74">
        <f t="shared" si="107"/>
        <v>0</v>
      </c>
    </row>
    <row r="408" spans="1:16" ht="26.25" customHeight="1" x14ac:dyDescent="0.25">
      <c r="A408" s="60">
        <v>285</v>
      </c>
      <c r="B408" s="4"/>
      <c r="C408" s="4"/>
      <c r="D408" s="76"/>
      <c r="E408" s="4"/>
      <c r="F408" s="4"/>
      <c r="G408" s="17">
        <f t="shared" si="102"/>
        <v>0</v>
      </c>
      <c r="H408" s="4"/>
      <c r="I408" s="147">
        <v>0.3</v>
      </c>
      <c r="J408" s="4"/>
      <c r="K408" s="17">
        <f t="shared" ref="K408:K418" si="108">H408-J408</f>
        <v>0</v>
      </c>
      <c r="L408" s="4"/>
      <c r="M408" s="64">
        <f t="shared" ref="M408:M418" si="109">I408*J408*G408</f>
        <v>0</v>
      </c>
      <c r="N408" s="48">
        <f t="shared" ref="N408:N418" si="110">((M408*10)/100)+M408</f>
        <v>0</v>
      </c>
      <c r="O408" s="74">
        <f t="shared" ref="O408:O418" si="111">G408*J408</f>
        <v>0</v>
      </c>
      <c r="P408" s="74">
        <f t="shared" ref="P408:P418" si="112">G408*K408</f>
        <v>0</v>
      </c>
    </row>
    <row r="409" spans="1:16" ht="26.25" customHeight="1" x14ac:dyDescent="0.25">
      <c r="A409" s="60">
        <v>286</v>
      </c>
      <c r="B409" s="4"/>
      <c r="C409" s="4"/>
      <c r="D409" s="76"/>
      <c r="E409" s="4"/>
      <c r="F409" s="4"/>
      <c r="G409" s="17">
        <f t="shared" si="102"/>
        <v>0</v>
      </c>
      <c r="H409" s="4"/>
      <c r="I409" s="147">
        <v>0.3</v>
      </c>
      <c r="J409" s="4"/>
      <c r="K409" s="17">
        <f t="shared" si="108"/>
        <v>0</v>
      </c>
      <c r="L409" s="4"/>
      <c r="M409" s="64">
        <f t="shared" si="109"/>
        <v>0</v>
      </c>
      <c r="N409" s="48">
        <f t="shared" si="110"/>
        <v>0</v>
      </c>
      <c r="O409" s="74">
        <f t="shared" si="111"/>
        <v>0</v>
      </c>
      <c r="P409" s="74">
        <f t="shared" si="112"/>
        <v>0</v>
      </c>
    </row>
    <row r="410" spans="1:16" ht="26.25" customHeight="1" x14ac:dyDescent="0.25">
      <c r="A410" s="60">
        <v>287</v>
      </c>
      <c r="B410" s="4"/>
      <c r="C410" s="4"/>
      <c r="D410" s="76"/>
      <c r="E410" s="4"/>
      <c r="F410" s="4"/>
      <c r="G410" s="17">
        <f t="shared" si="102"/>
        <v>0</v>
      </c>
      <c r="H410" s="4"/>
      <c r="I410" s="147">
        <v>0.3</v>
      </c>
      <c r="J410" s="4"/>
      <c r="K410" s="17">
        <f t="shared" si="108"/>
        <v>0</v>
      </c>
      <c r="L410" s="4"/>
      <c r="M410" s="64">
        <f t="shared" si="109"/>
        <v>0</v>
      </c>
      <c r="N410" s="48">
        <f t="shared" si="110"/>
        <v>0</v>
      </c>
      <c r="O410" s="74">
        <f t="shared" si="111"/>
        <v>0</v>
      </c>
      <c r="P410" s="74">
        <f t="shared" si="112"/>
        <v>0</v>
      </c>
    </row>
    <row r="411" spans="1:16" ht="26.25" customHeight="1" x14ac:dyDescent="0.25">
      <c r="A411" s="60">
        <v>288</v>
      </c>
      <c r="B411" s="4"/>
      <c r="C411" s="4"/>
      <c r="D411" s="76"/>
      <c r="E411" s="4"/>
      <c r="F411" s="4"/>
      <c r="G411" s="17">
        <f t="shared" si="102"/>
        <v>0</v>
      </c>
      <c r="H411" s="4"/>
      <c r="I411" s="147">
        <v>0.3</v>
      </c>
      <c r="J411" s="4"/>
      <c r="K411" s="17">
        <f t="shared" si="108"/>
        <v>0</v>
      </c>
      <c r="L411" s="4"/>
      <c r="M411" s="64">
        <f t="shared" si="109"/>
        <v>0</v>
      </c>
      <c r="N411" s="48">
        <f t="shared" si="110"/>
        <v>0</v>
      </c>
      <c r="O411" s="74">
        <f t="shared" si="111"/>
        <v>0</v>
      </c>
      <c r="P411" s="74">
        <f t="shared" si="112"/>
        <v>0</v>
      </c>
    </row>
    <row r="412" spans="1:16" ht="26.25" customHeight="1" x14ac:dyDescent="0.25">
      <c r="A412" s="60">
        <v>289</v>
      </c>
      <c r="B412" s="4"/>
      <c r="C412" s="4"/>
      <c r="D412" s="76"/>
      <c r="E412" s="4"/>
      <c r="F412" s="4"/>
      <c r="G412" s="17">
        <f t="shared" si="102"/>
        <v>0</v>
      </c>
      <c r="H412" s="4"/>
      <c r="I412" s="147">
        <v>0.3</v>
      </c>
      <c r="J412" s="4"/>
      <c r="K412" s="17">
        <f t="shared" si="108"/>
        <v>0</v>
      </c>
      <c r="L412" s="4"/>
      <c r="M412" s="64">
        <f t="shared" si="109"/>
        <v>0</v>
      </c>
      <c r="N412" s="48">
        <f t="shared" si="110"/>
        <v>0</v>
      </c>
      <c r="O412" s="74">
        <f t="shared" si="111"/>
        <v>0</v>
      </c>
      <c r="P412" s="74">
        <f t="shared" si="112"/>
        <v>0</v>
      </c>
    </row>
    <row r="413" spans="1:16" ht="26.25" customHeight="1" x14ac:dyDescent="0.25">
      <c r="A413" s="60">
        <v>290</v>
      </c>
      <c r="B413" s="4"/>
      <c r="C413" s="4"/>
      <c r="D413" s="76"/>
      <c r="E413" s="4"/>
      <c r="F413" s="4"/>
      <c r="G413" s="17">
        <f t="shared" si="102"/>
        <v>0</v>
      </c>
      <c r="H413" s="4"/>
      <c r="I413" s="147">
        <v>0.3</v>
      </c>
      <c r="J413" s="4"/>
      <c r="K413" s="17">
        <f t="shared" si="108"/>
        <v>0</v>
      </c>
      <c r="L413" s="4"/>
      <c r="M413" s="64">
        <f t="shared" si="109"/>
        <v>0</v>
      </c>
      <c r="N413" s="48">
        <f t="shared" si="110"/>
        <v>0</v>
      </c>
      <c r="O413" s="74">
        <f t="shared" si="111"/>
        <v>0</v>
      </c>
      <c r="P413" s="74">
        <f t="shared" si="112"/>
        <v>0</v>
      </c>
    </row>
    <row r="414" spans="1:16" ht="26.25" customHeight="1" x14ac:dyDescent="0.25">
      <c r="A414" s="60">
        <v>291</v>
      </c>
      <c r="B414" s="4"/>
      <c r="C414" s="4"/>
      <c r="D414" s="76"/>
      <c r="E414" s="4"/>
      <c r="F414" s="4"/>
      <c r="G414" s="17">
        <f t="shared" si="102"/>
        <v>0</v>
      </c>
      <c r="H414" s="4"/>
      <c r="I414" s="147">
        <v>0.3</v>
      </c>
      <c r="J414" s="4"/>
      <c r="K414" s="17">
        <f t="shared" si="108"/>
        <v>0</v>
      </c>
      <c r="L414" s="4"/>
      <c r="M414" s="64">
        <f t="shared" si="109"/>
        <v>0</v>
      </c>
      <c r="N414" s="48">
        <f t="shared" si="110"/>
        <v>0</v>
      </c>
      <c r="O414" s="74">
        <f t="shared" si="111"/>
        <v>0</v>
      </c>
      <c r="P414" s="74">
        <f t="shared" si="112"/>
        <v>0</v>
      </c>
    </row>
    <row r="415" spans="1:16" ht="26.25" customHeight="1" x14ac:dyDescent="0.25">
      <c r="A415" s="60">
        <v>292</v>
      </c>
      <c r="B415" s="4"/>
      <c r="C415" s="4"/>
      <c r="D415" s="76"/>
      <c r="E415" s="4"/>
      <c r="F415" s="4"/>
      <c r="G415" s="17">
        <f t="shared" si="102"/>
        <v>0</v>
      </c>
      <c r="H415" s="4"/>
      <c r="I415" s="147">
        <v>0.3</v>
      </c>
      <c r="J415" s="4"/>
      <c r="K415" s="17">
        <f t="shared" si="108"/>
        <v>0</v>
      </c>
      <c r="L415" s="4"/>
      <c r="M415" s="64">
        <f t="shared" si="109"/>
        <v>0</v>
      </c>
      <c r="N415" s="48">
        <f t="shared" si="110"/>
        <v>0</v>
      </c>
      <c r="O415" s="74">
        <f t="shared" si="111"/>
        <v>0</v>
      </c>
      <c r="P415" s="74">
        <f t="shared" si="112"/>
        <v>0</v>
      </c>
    </row>
    <row r="416" spans="1:16" ht="26.25" customHeight="1" x14ac:dyDescent="0.25">
      <c r="A416" s="60">
        <v>293</v>
      </c>
      <c r="B416" s="4"/>
      <c r="C416" s="4"/>
      <c r="D416" s="76"/>
      <c r="E416" s="4"/>
      <c r="F416" s="4"/>
      <c r="G416" s="17">
        <f t="shared" si="102"/>
        <v>0</v>
      </c>
      <c r="H416" s="4"/>
      <c r="I416" s="147">
        <v>0.3</v>
      </c>
      <c r="J416" s="4"/>
      <c r="K416" s="17">
        <f t="shared" si="108"/>
        <v>0</v>
      </c>
      <c r="L416" s="4"/>
      <c r="M416" s="64">
        <f t="shared" si="109"/>
        <v>0</v>
      </c>
      <c r="N416" s="48">
        <f t="shared" si="110"/>
        <v>0</v>
      </c>
      <c r="O416" s="74">
        <f t="shared" si="111"/>
        <v>0</v>
      </c>
      <c r="P416" s="74">
        <f t="shared" si="112"/>
        <v>0</v>
      </c>
    </row>
    <row r="417" spans="1:16" ht="26.25" customHeight="1" x14ac:dyDescent="0.25">
      <c r="A417" s="60">
        <v>294</v>
      </c>
      <c r="B417" s="4"/>
      <c r="C417" s="4"/>
      <c r="D417" s="76"/>
      <c r="E417" s="4"/>
      <c r="F417" s="4"/>
      <c r="G417" s="17">
        <f t="shared" si="102"/>
        <v>0</v>
      </c>
      <c r="H417" s="4"/>
      <c r="I417" s="147">
        <v>0.3</v>
      </c>
      <c r="J417" s="4"/>
      <c r="K417" s="17">
        <f t="shared" si="108"/>
        <v>0</v>
      </c>
      <c r="L417" s="4"/>
      <c r="M417" s="64">
        <f t="shared" si="109"/>
        <v>0</v>
      </c>
      <c r="N417" s="48">
        <f t="shared" si="110"/>
        <v>0</v>
      </c>
      <c r="O417" s="74">
        <f t="shared" si="111"/>
        <v>0</v>
      </c>
      <c r="P417" s="74">
        <f t="shared" si="112"/>
        <v>0</v>
      </c>
    </row>
    <row r="418" spans="1:16" ht="26.25" customHeight="1" x14ac:dyDescent="0.25">
      <c r="A418" s="60">
        <v>295</v>
      </c>
      <c r="B418" s="4"/>
      <c r="C418" s="4"/>
      <c r="D418" s="76"/>
      <c r="E418" s="4"/>
      <c r="F418" s="4"/>
      <c r="G418" s="17">
        <f t="shared" si="102"/>
        <v>0</v>
      </c>
      <c r="H418" s="4"/>
      <c r="I418" s="147">
        <v>0.3</v>
      </c>
      <c r="J418" s="4"/>
      <c r="K418" s="17">
        <f t="shared" si="108"/>
        <v>0</v>
      </c>
      <c r="L418" s="4"/>
      <c r="M418" s="64">
        <f t="shared" si="109"/>
        <v>0</v>
      </c>
      <c r="N418" s="48">
        <f t="shared" si="110"/>
        <v>0</v>
      </c>
      <c r="O418" s="74">
        <f t="shared" si="111"/>
        <v>0</v>
      </c>
      <c r="P418" s="74">
        <f t="shared" si="112"/>
        <v>0</v>
      </c>
    </row>
    <row r="419" spans="1:16" ht="26.25" customHeight="1" x14ac:dyDescent="0.25">
      <c r="A419" s="291" t="s">
        <v>158</v>
      </c>
      <c r="B419" s="291"/>
      <c r="C419" s="291"/>
      <c r="D419" s="291"/>
      <c r="E419" s="292"/>
      <c r="F419" s="8"/>
      <c r="G419" s="18">
        <f>SUM(G389:G418)</f>
        <v>0</v>
      </c>
      <c r="H419" s="18">
        <f>SUM(H389:H418)</f>
        <v>0</v>
      </c>
      <c r="I419" s="8"/>
      <c r="J419" s="18">
        <f>SUM(J389:J418)</f>
        <v>0</v>
      </c>
      <c r="K419" s="18">
        <f>SUM(K389:K418)</f>
        <v>0</v>
      </c>
      <c r="L419" s="8"/>
      <c r="M419" s="8"/>
      <c r="N419" s="47">
        <f>SUMIF((B389:B418),"",(N389:N418))</f>
        <v>0</v>
      </c>
      <c r="O419" s="74">
        <f>SUMIF((B394:B418),"",(O394:O418))</f>
        <v>0</v>
      </c>
      <c r="P419" s="74">
        <f>SUMIF((B394:B418),"",(P394:P418))</f>
        <v>0</v>
      </c>
    </row>
    <row r="420" spans="1:16" ht="33" customHeight="1" x14ac:dyDescent="0.25">
      <c r="I420" s="23" t="s">
        <v>26</v>
      </c>
      <c r="L420" s="245" t="s">
        <v>27</v>
      </c>
      <c r="M420" s="246"/>
      <c r="N420" s="104"/>
      <c r="O420" s="184">
        <f>SUM(O394:O418)</f>
        <v>0</v>
      </c>
      <c r="P420" s="184">
        <f>SUM(P394:P418)</f>
        <v>0</v>
      </c>
    </row>
    <row r="421" spans="1:16" ht="20.25" customHeight="1" x14ac:dyDescent="0.25">
      <c r="L421" s="293" t="s">
        <v>103</v>
      </c>
      <c r="M421" s="293"/>
      <c r="N421" s="293"/>
    </row>
  </sheetData>
  <mergeCells count="140">
    <mergeCell ref="H383:L383"/>
    <mergeCell ref="O383:P383"/>
    <mergeCell ref="A419:E419"/>
    <mergeCell ref="L420:M420"/>
    <mergeCell ref="L421:N421"/>
    <mergeCell ref="L379:N379"/>
    <mergeCell ref="E380:E383"/>
    <mergeCell ref="H380:L380"/>
    <mergeCell ref="M380:P380"/>
    <mergeCell ref="A381:B381"/>
    <mergeCell ref="H381:L381"/>
    <mergeCell ref="M381:N381"/>
    <mergeCell ref="O381:P381"/>
    <mergeCell ref="H382:J382"/>
    <mergeCell ref="M382:P382"/>
    <mergeCell ref="H340:J340"/>
    <mergeCell ref="M340:P340"/>
    <mergeCell ref="H341:L341"/>
    <mergeCell ref="O341:P341"/>
    <mergeCell ref="A377:E377"/>
    <mergeCell ref="L378:M378"/>
    <mergeCell ref="A335:E335"/>
    <mergeCell ref="L336:M336"/>
    <mergeCell ref="L337:N337"/>
    <mergeCell ref="E338:E341"/>
    <mergeCell ref="H338:L338"/>
    <mergeCell ref="M338:P338"/>
    <mergeCell ref="A339:B339"/>
    <mergeCell ref="H339:L339"/>
    <mergeCell ref="M339:N339"/>
    <mergeCell ref="O339:P339"/>
    <mergeCell ref="M297:N297"/>
    <mergeCell ref="O297:P297"/>
    <mergeCell ref="H298:J298"/>
    <mergeCell ref="M298:P298"/>
    <mergeCell ref="H299:L299"/>
    <mergeCell ref="O299:P299"/>
    <mergeCell ref="H257:L257"/>
    <mergeCell ref="O257:P257"/>
    <mergeCell ref="A293:E293"/>
    <mergeCell ref="L294:M294"/>
    <mergeCell ref="L295:N295"/>
    <mergeCell ref="E296:E299"/>
    <mergeCell ref="H296:L296"/>
    <mergeCell ref="M296:P296"/>
    <mergeCell ref="A297:B297"/>
    <mergeCell ref="H297:L297"/>
    <mergeCell ref="L253:N253"/>
    <mergeCell ref="E254:E257"/>
    <mergeCell ref="H254:L254"/>
    <mergeCell ref="M254:P254"/>
    <mergeCell ref="A255:B255"/>
    <mergeCell ref="H255:L255"/>
    <mergeCell ref="M255:N255"/>
    <mergeCell ref="O255:P255"/>
    <mergeCell ref="H256:J256"/>
    <mergeCell ref="M256:P256"/>
    <mergeCell ref="H214:J214"/>
    <mergeCell ref="M214:P214"/>
    <mergeCell ref="H215:L215"/>
    <mergeCell ref="O215:P215"/>
    <mergeCell ref="A251:E251"/>
    <mergeCell ref="L252:M252"/>
    <mergeCell ref="A209:E209"/>
    <mergeCell ref="L210:M210"/>
    <mergeCell ref="L211:N211"/>
    <mergeCell ref="E212:E215"/>
    <mergeCell ref="H212:L212"/>
    <mergeCell ref="M212:P212"/>
    <mergeCell ref="A213:B213"/>
    <mergeCell ref="H213:L213"/>
    <mergeCell ref="M213:N213"/>
    <mergeCell ref="O213:P213"/>
    <mergeCell ref="M171:N171"/>
    <mergeCell ref="O171:P171"/>
    <mergeCell ref="H172:J172"/>
    <mergeCell ref="M172:P172"/>
    <mergeCell ref="H173:L173"/>
    <mergeCell ref="O173:P173"/>
    <mergeCell ref="H131:L131"/>
    <mergeCell ref="O131:P131"/>
    <mergeCell ref="A167:E167"/>
    <mergeCell ref="L168:M168"/>
    <mergeCell ref="L169:N169"/>
    <mergeCell ref="E170:E173"/>
    <mergeCell ref="H170:L170"/>
    <mergeCell ref="M170:P170"/>
    <mergeCell ref="A171:B171"/>
    <mergeCell ref="H171:L171"/>
    <mergeCell ref="A125:E125"/>
    <mergeCell ref="L126:M126"/>
    <mergeCell ref="L127:N127"/>
    <mergeCell ref="E128:E131"/>
    <mergeCell ref="H128:L128"/>
    <mergeCell ref="M128:P128"/>
    <mergeCell ref="A129:B129"/>
    <mergeCell ref="H129:L129"/>
    <mergeCell ref="M129:N129"/>
    <mergeCell ref="O129:P129"/>
    <mergeCell ref="H130:J130"/>
    <mergeCell ref="M130:P130"/>
    <mergeCell ref="M1:P1"/>
    <mergeCell ref="A2:B2"/>
    <mergeCell ref="E1:E4"/>
    <mergeCell ref="E44:E47"/>
    <mergeCell ref="H44:L44"/>
    <mergeCell ref="M44:P44"/>
    <mergeCell ref="A45:B45"/>
    <mergeCell ref="H45:L45"/>
    <mergeCell ref="H46:J46"/>
    <mergeCell ref="M46:P46"/>
    <mergeCell ref="L42:N42"/>
    <mergeCell ref="H1:L1"/>
    <mergeCell ref="H2:L2"/>
    <mergeCell ref="H3:J3"/>
    <mergeCell ref="M3:P3"/>
    <mergeCell ref="H4:L4"/>
    <mergeCell ref="O4:P4"/>
    <mergeCell ref="M45:N45"/>
    <mergeCell ref="M2:N2"/>
    <mergeCell ref="O2:P2"/>
    <mergeCell ref="O45:P45"/>
    <mergeCell ref="A87:B87"/>
    <mergeCell ref="H88:J88"/>
    <mergeCell ref="M88:P88"/>
    <mergeCell ref="A83:E83"/>
    <mergeCell ref="L84:M84"/>
    <mergeCell ref="L85:N85"/>
    <mergeCell ref="H47:L47"/>
    <mergeCell ref="O47:P47"/>
    <mergeCell ref="A39:E39"/>
    <mergeCell ref="L41:M41"/>
    <mergeCell ref="E86:E89"/>
    <mergeCell ref="H86:L86"/>
    <mergeCell ref="M86:P86"/>
    <mergeCell ref="H87:L87"/>
    <mergeCell ref="M87:N87"/>
    <mergeCell ref="O87:P87"/>
    <mergeCell ref="H89:L89"/>
    <mergeCell ref="O89:P89"/>
  </mergeCells>
  <pageMargins left="0.23622047244094491" right="0.23622047244094491" top="0.23622047244094491" bottom="0.11811023622047245" header="0.11811023622047245" footer="0.11811023622047245"/>
  <pageSetup paperSize="9" scale="50" orientation="landscape" horizontalDpi="0" verticalDpi="0" r:id="rId1"/>
  <headerFooter>
    <oddFooter>&amp;L&amp;"-,Italique"&amp;9Création : OT Pays de Lamastre 2018 / MAJ 22/03/19 version test</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Title="ERREUR" error="Veuillez choisir une des propositions de la liste déroulante, merci." promptTitle="Conseil :" prompt="Choisir dans la liste le mois de DEPART des clients (quoiqu'il en soit toujours en MAJSUCULES et SANS accent)" xr:uid="{F7FD933B-98BD-4353-8059-80F130ABBD81}">
          <x14:formula1>
            <xm:f>'données pour calculs'!$A$2:$A$8</xm:f>
          </x14:formula1>
          <xm:sqref>D14:D38 D53:D82 D95:D124 D137:D166 D179:D208 D221:D250 D263:D292 D305:D334 D347:D376 D389:D418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13FCC-9C78-45C1-A1DC-E61E5AB9F2C8}">
  <sheetPr codeName="Feuil6">
    <tabColor theme="8" tint="0.39997558519241921"/>
  </sheetPr>
  <dimension ref="A1:P421"/>
  <sheetViews>
    <sheetView zoomScale="90" zoomScaleNormal="90" workbookViewId="0">
      <selection activeCell="I388" sqref="I388"/>
    </sheetView>
  </sheetViews>
  <sheetFormatPr baseColWidth="10" defaultRowHeight="15" x14ac:dyDescent="0.25"/>
  <cols>
    <col min="1" max="1" width="7.42578125" style="3" customWidth="1"/>
    <col min="2" max="2" width="34" style="3" customWidth="1"/>
    <col min="3" max="3" width="34.85546875" style="3" customWidth="1"/>
    <col min="4" max="4" width="7.42578125" style="3" customWidth="1"/>
    <col min="5" max="5" width="14" style="3" customWidth="1"/>
    <col min="6" max="6" width="13" style="3" customWidth="1"/>
    <col min="7" max="8" width="11.5703125" style="3" bestFit="1" customWidth="1"/>
    <col min="9" max="9" width="17.5703125" style="3" customWidth="1"/>
    <col min="10" max="10" width="15.5703125" style="3" customWidth="1"/>
    <col min="11" max="11" width="12.42578125" style="3" customWidth="1"/>
    <col min="12" max="12" width="33.5703125" style="3" customWidth="1"/>
    <col min="13" max="13" width="17.5703125" style="3" customWidth="1"/>
    <col min="14" max="14" width="15.28515625" style="3" customWidth="1"/>
    <col min="15" max="16" width="11.42578125" style="72"/>
    <col min="17" max="16384" width="11.42578125" style="3"/>
  </cols>
  <sheetData>
    <row r="1" spans="1:16" ht="26.25" customHeight="1" x14ac:dyDescent="0.25">
      <c r="A1" s="2" t="s">
        <v>15</v>
      </c>
      <c r="B1" s="2"/>
      <c r="C1" s="2"/>
      <c r="D1" s="2"/>
      <c r="E1" s="294" t="s">
        <v>119</v>
      </c>
      <c r="F1" s="82"/>
      <c r="G1" s="83" t="s">
        <v>18</v>
      </c>
      <c r="H1" s="243"/>
      <c r="I1" s="243"/>
      <c r="J1" s="243"/>
      <c r="K1" s="243"/>
      <c r="L1" s="243"/>
      <c r="M1" s="295" t="s">
        <v>143</v>
      </c>
      <c r="N1" s="296"/>
      <c r="O1" s="296"/>
      <c r="P1" s="297"/>
    </row>
    <row r="2" spans="1:16" ht="40.5" customHeight="1" x14ac:dyDescent="0.25">
      <c r="A2" s="262" t="s">
        <v>148</v>
      </c>
      <c r="B2" s="262"/>
      <c r="C2" s="2"/>
      <c r="D2" s="2"/>
      <c r="E2" s="294"/>
      <c r="F2" s="95"/>
      <c r="G2" s="96" t="s">
        <v>20</v>
      </c>
      <c r="H2" s="243"/>
      <c r="I2" s="243"/>
      <c r="J2" s="243"/>
      <c r="K2" s="243"/>
      <c r="L2" s="243"/>
      <c r="M2" s="298" t="s">
        <v>149</v>
      </c>
      <c r="N2" s="299"/>
      <c r="O2" s="254"/>
      <c r="P2" s="256"/>
    </row>
    <row r="3" spans="1:16" ht="33" customHeight="1" x14ac:dyDescent="0.25">
      <c r="A3" s="2"/>
      <c r="B3" s="2"/>
      <c r="C3" s="2"/>
      <c r="D3" s="2"/>
      <c r="E3" s="294"/>
      <c r="F3" s="82"/>
      <c r="G3" s="83" t="s">
        <v>134</v>
      </c>
      <c r="H3" s="258"/>
      <c r="I3" s="259"/>
      <c r="J3" s="260"/>
      <c r="K3" s="97" t="s">
        <v>133</v>
      </c>
      <c r="L3" s="98"/>
      <c r="M3" s="242" t="s">
        <v>120</v>
      </c>
      <c r="N3" s="242"/>
      <c r="O3" s="242"/>
      <c r="P3" s="242"/>
    </row>
    <row r="4" spans="1:16" ht="19.5" customHeight="1" x14ac:dyDescent="0.25">
      <c r="E4" s="294"/>
      <c r="F4" s="82"/>
      <c r="G4" s="83" t="s">
        <v>19</v>
      </c>
      <c r="H4" s="243"/>
      <c r="I4" s="243"/>
      <c r="J4" s="243"/>
      <c r="K4" s="243"/>
      <c r="L4" s="243"/>
      <c r="M4" s="82"/>
      <c r="N4" s="83"/>
      <c r="O4" s="243"/>
      <c r="P4" s="243"/>
    </row>
    <row r="6" spans="1:16" ht="18.75" x14ac:dyDescent="0.25">
      <c r="A6" s="77" t="s">
        <v>264</v>
      </c>
      <c r="B6" s="77"/>
      <c r="C6" s="77"/>
      <c r="D6" s="77"/>
      <c r="E6" s="77"/>
      <c r="F6" s="77"/>
      <c r="G6" s="77"/>
      <c r="H6" s="77"/>
      <c r="I6" s="77"/>
      <c r="J6" s="77"/>
      <c r="K6" s="77"/>
      <c r="L6" s="77"/>
      <c r="M6" s="77"/>
      <c r="N6" s="77"/>
    </row>
    <row r="7" spans="1:16" ht="18.75" x14ac:dyDescent="0.25">
      <c r="A7" s="77" t="s">
        <v>265</v>
      </c>
      <c r="B7" s="77"/>
      <c r="C7" s="77"/>
      <c r="D7" s="77"/>
      <c r="E7" s="77"/>
      <c r="F7" s="77"/>
      <c r="G7" s="77"/>
      <c r="H7" s="77"/>
      <c r="I7" s="77"/>
      <c r="J7" s="77"/>
      <c r="K7" s="77"/>
      <c r="L7" s="77"/>
      <c r="M7" s="77"/>
      <c r="N7" s="77"/>
    </row>
    <row r="8" spans="1:16" ht="15.75" x14ac:dyDescent="0.25">
      <c r="A8" s="112"/>
      <c r="B8" s="112"/>
      <c r="C8" s="112"/>
      <c r="D8" s="112"/>
      <c r="E8" s="112"/>
      <c r="F8" s="112"/>
      <c r="G8" s="112"/>
      <c r="H8" s="112"/>
      <c r="I8" s="112"/>
      <c r="J8" s="81"/>
      <c r="K8" s="81"/>
      <c r="L8" s="81"/>
      <c r="M8" s="81"/>
      <c r="N8" s="81"/>
    </row>
    <row r="9" spans="1:16" ht="18.75" x14ac:dyDescent="0.25">
      <c r="A9" s="110" t="s">
        <v>4</v>
      </c>
      <c r="B9" s="110" t="s">
        <v>5</v>
      </c>
      <c r="C9" s="110" t="s">
        <v>6</v>
      </c>
      <c r="D9" s="110" t="s">
        <v>7</v>
      </c>
      <c r="E9" s="110" t="s">
        <v>8</v>
      </c>
      <c r="F9" s="110" t="s">
        <v>9</v>
      </c>
      <c r="G9" s="110" t="s">
        <v>10</v>
      </c>
      <c r="H9" s="110" t="s">
        <v>11</v>
      </c>
      <c r="I9" s="113" t="s">
        <v>12</v>
      </c>
      <c r="J9" s="110" t="s">
        <v>13</v>
      </c>
      <c r="K9" s="110" t="s">
        <v>14</v>
      </c>
      <c r="L9" s="110" t="s">
        <v>24</v>
      </c>
      <c r="M9" s="113" t="s">
        <v>25</v>
      </c>
      <c r="N9" s="113" t="s">
        <v>110</v>
      </c>
      <c r="O9" s="102" t="s">
        <v>111</v>
      </c>
      <c r="P9" s="102" t="s">
        <v>112</v>
      </c>
    </row>
    <row r="10" spans="1:16" ht="111" customHeight="1" x14ac:dyDescent="0.25">
      <c r="A10" s="111" t="s">
        <v>0</v>
      </c>
      <c r="B10" s="114" t="s">
        <v>142</v>
      </c>
      <c r="C10" s="111" t="s">
        <v>139</v>
      </c>
      <c r="D10" s="237" t="s">
        <v>263</v>
      </c>
      <c r="E10" s="111" t="s">
        <v>1</v>
      </c>
      <c r="F10" s="111" t="s">
        <v>2</v>
      </c>
      <c r="G10" s="111" t="s">
        <v>144</v>
      </c>
      <c r="H10" s="111" t="s">
        <v>3</v>
      </c>
      <c r="I10" s="115" t="s">
        <v>277</v>
      </c>
      <c r="J10" s="111" t="s">
        <v>138</v>
      </c>
      <c r="K10" s="111" t="s">
        <v>136</v>
      </c>
      <c r="L10" s="111" t="s">
        <v>140</v>
      </c>
      <c r="M10" s="115" t="s">
        <v>145</v>
      </c>
      <c r="N10" s="116" t="s">
        <v>141</v>
      </c>
      <c r="O10" s="103" t="s">
        <v>146</v>
      </c>
      <c r="P10" s="103" t="s">
        <v>147</v>
      </c>
    </row>
    <row r="11" spans="1:16" ht="26.25" customHeight="1" x14ac:dyDescent="0.25">
      <c r="A11" s="128" t="s">
        <v>104</v>
      </c>
      <c r="B11" s="128"/>
      <c r="C11" s="128"/>
      <c r="D11" s="128" t="s">
        <v>108</v>
      </c>
      <c r="E11" s="129">
        <v>44292</v>
      </c>
      <c r="F11" s="129">
        <v>44299</v>
      </c>
      <c r="G11" s="130">
        <f>F11-E11</f>
        <v>7</v>
      </c>
      <c r="H11" s="130">
        <v>6</v>
      </c>
      <c r="I11" s="131">
        <v>0.3</v>
      </c>
      <c r="J11" s="130">
        <v>4</v>
      </c>
      <c r="K11" s="130">
        <f>H11-J11</f>
        <v>2</v>
      </c>
      <c r="L11" s="130">
        <v>1</v>
      </c>
      <c r="M11" s="132">
        <f>I11*J11*G11</f>
        <v>8.4</v>
      </c>
      <c r="N11" s="133">
        <f>((M11*10)/100)+M11</f>
        <v>9.24</v>
      </c>
      <c r="O11" s="134">
        <f>G11*J11</f>
        <v>28</v>
      </c>
      <c r="P11" s="134">
        <f>G11*K11</f>
        <v>14</v>
      </c>
    </row>
    <row r="12" spans="1:16" ht="26.25" customHeight="1" x14ac:dyDescent="0.25">
      <c r="A12" s="128" t="s">
        <v>105</v>
      </c>
      <c r="B12" s="128"/>
      <c r="C12" s="128"/>
      <c r="D12" s="128" t="s">
        <v>109</v>
      </c>
      <c r="E12" s="135">
        <v>44390</v>
      </c>
      <c r="F12" s="135">
        <v>44404</v>
      </c>
      <c r="G12" s="130">
        <f>F12-E12</f>
        <v>14</v>
      </c>
      <c r="H12" s="130">
        <v>5</v>
      </c>
      <c r="I12" s="131">
        <v>0.3</v>
      </c>
      <c r="J12" s="130">
        <v>5</v>
      </c>
      <c r="K12" s="130">
        <f>H12-J12</f>
        <v>0</v>
      </c>
      <c r="L12" s="130"/>
      <c r="M12" s="132">
        <f>I12*J12*G12</f>
        <v>21</v>
      </c>
      <c r="N12" s="133">
        <f>((M12*10)/100)+M12</f>
        <v>23.1</v>
      </c>
      <c r="O12" s="134">
        <f>G12*J12</f>
        <v>70</v>
      </c>
      <c r="P12" s="134">
        <f>G12*K12</f>
        <v>0</v>
      </c>
    </row>
    <row r="13" spans="1:16" ht="26.25" customHeight="1" x14ac:dyDescent="0.25">
      <c r="A13" s="128" t="s">
        <v>106</v>
      </c>
      <c r="B13" s="128"/>
      <c r="C13" s="128"/>
      <c r="D13" s="128" t="s">
        <v>109</v>
      </c>
      <c r="E13" s="135">
        <v>44376</v>
      </c>
      <c r="F13" s="135">
        <v>44383</v>
      </c>
      <c r="G13" s="130">
        <f t="shared" ref="G13" si="0">F13-E13</f>
        <v>7</v>
      </c>
      <c r="H13" s="130">
        <v>2</v>
      </c>
      <c r="I13" s="131">
        <v>0.3</v>
      </c>
      <c r="J13" s="130">
        <v>2</v>
      </c>
      <c r="K13" s="130">
        <f>H13-J13</f>
        <v>0</v>
      </c>
      <c r="L13" s="130"/>
      <c r="M13" s="132">
        <f>I13*J13*G13</f>
        <v>4.2</v>
      </c>
      <c r="N13" s="133">
        <f>((M13*10)/100)+M13</f>
        <v>4.62</v>
      </c>
      <c r="O13" s="134">
        <f>G13*J13</f>
        <v>14</v>
      </c>
      <c r="P13" s="134">
        <f>G13*K13</f>
        <v>0</v>
      </c>
    </row>
    <row r="14" spans="1:16" ht="26.25" customHeight="1" x14ac:dyDescent="0.25">
      <c r="A14" s="117">
        <v>1</v>
      </c>
      <c r="B14" s="117"/>
      <c r="C14" s="117"/>
      <c r="D14" s="118"/>
      <c r="E14" s="119"/>
      <c r="F14" s="119"/>
      <c r="G14" s="117"/>
      <c r="H14" s="120"/>
      <c r="I14" s="121">
        <v>0.3</v>
      </c>
      <c r="J14" s="120"/>
      <c r="K14" s="117"/>
      <c r="L14" s="120"/>
      <c r="M14" s="122"/>
      <c r="N14" s="123"/>
      <c r="O14" s="101"/>
      <c r="P14" s="101"/>
    </row>
    <row r="15" spans="1:16" ht="26.25" customHeight="1" x14ac:dyDescent="0.25">
      <c r="A15" s="117">
        <v>2</v>
      </c>
      <c r="B15" s="117"/>
      <c r="C15" s="117"/>
      <c r="D15" s="118"/>
      <c r="E15" s="119"/>
      <c r="F15" s="119"/>
      <c r="G15" s="117"/>
      <c r="H15" s="120"/>
      <c r="I15" s="121">
        <v>0.3</v>
      </c>
      <c r="J15" s="120"/>
      <c r="K15" s="117"/>
      <c r="L15" s="120"/>
      <c r="M15" s="122"/>
      <c r="N15" s="123"/>
      <c r="O15" s="101"/>
      <c r="P15" s="101"/>
    </row>
    <row r="16" spans="1:16" ht="26.25" customHeight="1" x14ac:dyDescent="0.25">
      <c r="A16" s="117">
        <v>3</v>
      </c>
      <c r="B16" s="117"/>
      <c r="C16" s="117"/>
      <c r="D16" s="118"/>
      <c r="E16" s="119"/>
      <c r="F16" s="119"/>
      <c r="G16" s="117"/>
      <c r="H16" s="120"/>
      <c r="I16" s="121">
        <v>0.3</v>
      </c>
      <c r="J16" s="120"/>
      <c r="K16" s="117"/>
      <c r="L16" s="120"/>
      <c r="M16" s="122"/>
      <c r="N16" s="123"/>
      <c r="O16" s="101"/>
      <c r="P16" s="101"/>
    </row>
    <row r="17" spans="1:16" ht="26.25" customHeight="1" x14ac:dyDescent="0.25">
      <c r="A17" s="117">
        <v>4</v>
      </c>
      <c r="B17" s="117"/>
      <c r="C17" s="117"/>
      <c r="D17" s="118"/>
      <c r="E17" s="119"/>
      <c r="F17" s="119"/>
      <c r="G17" s="117"/>
      <c r="H17" s="120"/>
      <c r="I17" s="121">
        <v>0.3</v>
      </c>
      <c r="J17" s="120"/>
      <c r="K17" s="117"/>
      <c r="L17" s="120"/>
      <c r="M17" s="122"/>
      <c r="N17" s="123"/>
      <c r="O17" s="101"/>
      <c r="P17" s="101"/>
    </row>
    <row r="18" spans="1:16" ht="26.25" customHeight="1" x14ac:dyDescent="0.25">
      <c r="A18" s="117">
        <v>5</v>
      </c>
      <c r="B18" s="117"/>
      <c r="C18" s="117"/>
      <c r="D18" s="118"/>
      <c r="E18" s="119"/>
      <c r="F18" s="119"/>
      <c r="G18" s="117"/>
      <c r="H18" s="120"/>
      <c r="I18" s="121">
        <v>0.3</v>
      </c>
      <c r="J18" s="120"/>
      <c r="K18" s="117"/>
      <c r="L18" s="120"/>
      <c r="M18" s="122"/>
      <c r="N18" s="123"/>
      <c r="O18" s="101"/>
      <c r="P18" s="101"/>
    </row>
    <row r="19" spans="1:16" ht="26.25" customHeight="1" x14ac:dyDescent="0.25">
      <c r="A19" s="117">
        <v>6</v>
      </c>
      <c r="B19" s="117"/>
      <c r="C19" s="117"/>
      <c r="D19" s="118"/>
      <c r="E19" s="120"/>
      <c r="F19" s="120"/>
      <c r="G19" s="117"/>
      <c r="H19" s="120"/>
      <c r="I19" s="121">
        <v>0.3</v>
      </c>
      <c r="J19" s="120"/>
      <c r="K19" s="117"/>
      <c r="L19" s="120"/>
      <c r="M19" s="122"/>
      <c r="N19" s="123"/>
      <c r="O19" s="101"/>
      <c r="P19" s="101"/>
    </row>
    <row r="20" spans="1:16" ht="26.25" customHeight="1" x14ac:dyDescent="0.25">
      <c r="A20" s="117">
        <v>7</v>
      </c>
      <c r="B20" s="117"/>
      <c r="C20" s="117"/>
      <c r="D20" s="118"/>
      <c r="E20" s="120"/>
      <c r="F20" s="120"/>
      <c r="G20" s="117"/>
      <c r="H20" s="120"/>
      <c r="I20" s="121">
        <v>0.3</v>
      </c>
      <c r="J20" s="120"/>
      <c r="K20" s="117"/>
      <c r="L20" s="120"/>
      <c r="M20" s="122"/>
      <c r="N20" s="123"/>
      <c r="O20" s="101"/>
      <c r="P20" s="101"/>
    </row>
    <row r="21" spans="1:16" ht="26.25" customHeight="1" x14ac:dyDescent="0.25">
      <c r="A21" s="117">
        <v>8</v>
      </c>
      <c r="B21" s="117"/>
      <c r="C21" s="117"/>
      <c r="D21" s="118"/>
      <c r="E21" s="120"/>
      <c r="F21" s="120"/>
      <c r="G21" s="117"/>
      <c r="H21" s="120"/>
      <c r="I21" s="121">
        <v>0.3</v>
      </c>
      <c r="J21" s="120"/>
      <c r="K21" s="117"/>
      <c r="L21" s="120"/>
      <c r="M21" s="122"/>
      <c r="N21" s="123"/>
      <c r="O21" s="101"/>
      <c r="P21" s="101"/>
    </row>
    <row r="22" spans="1:16" ht="26.25" customHeight="1" x14ac:dyDescent="0.25">
      <c r="A22" s="117">
        <v>9</v>
      </c>
      <c r="B22" s="117"/>
      <c r="C22" s="117"/>
      <c r="D22" s="118"/>
      <c r="E22" s="120"/>
      <c r="F22" s="120"/>
      <c r="G22" s="117"/>
      <c r="H22" s="120"/>
      <c r="I22" s="121">
        <v>0.3</v>
      </c>
      <c r="J22" s="120"/>
      <c r="K22" s="117"/>
      <c r="L22" s="120"/>
      <c r="M22" s="122"/>
      <c r="N22" s="123"/>
      <c r="O22" s="101"/>
      <c r="P22" s="101"/>
    </row>
    <row r="23" spans="1:16" ht="26.25" customHeight="1" x14ac:dyDescent="0.25">
      <c r="A23" s="117">
        <v>10</v>
      </c>
      <c r="B23" s="117"/>
      <c r="C23" s="117"/>
      <c r="D23" s="118"/>
      <c r="E23" s="120"/>
      <c r="F23" s="120"/>
      <c r="G23" s="117"/>
      <c r="H23" s="120"/>
      <c r="I23" s="121">
        <v>0.3</v>
      </c>
      <c r="J23" s="120"/>
      <c r="K23" s="117"/>
      <c r="L23" s="120"/>
      <c r="M23" s="122"/>
      <c r="N23" s="123"/>
      <c r="O23" s="101"/>
      <c r="P23" s="101"/>
    </row>
    <row r="24" spans="1:16" ht="26.25" customHeight="1" x14ac:dyDescent="0.25">
      <c r="A24" s="117">
        <v>11</v>
      </c>
      <c r="B24" s="117"/>
      <c r="C24" s="117"/>
      <c r="D24" s="118"/>
      <c r="E24" s="120"/>
      <c r="F24" s="120"/>
      <c r="G24" s="117"/>
      <c r="H24" s="120"/>
      <c r="I24" s="121">
        <v>0.3</v>
      </c>
      <c r="J24" s="120"/>
      <c r="K24" s="117"/>
      <c r="L24" s="120"/>
      <c r="M24" s="122"/>
      <c r="N24" s="123"/>
      <c r="O24" s="101"/>
      <c r="P24" s="101"/>
    </row>
    <row r="25" spans="1:16" ht="26.25" customHeight="1" x14ac:dyDescent="0.25">
      <c r="A25" s="117">
        <v>12</v>
      </c>
      <c r="B25" s="117"/>
      <c r="C25" s="117"/>
      <c r="D25" s="118"/>
      <c r="E25" s="120"/>
      <c r="F25" s="120"/>
      <c r="G25" s="117"/>
      <c r="H25" s="120"/>
      <c r="I25" s="121">
        <v>0.3</v>
      </c>
      <c r="J25" s="120"/>
      <c r="K25" s="117"/>
      <c r="L25" s="120"/>
      <c r="M25" s="122"/>
      <c r="N25" s="123"/>
      <c r="O25" s="101"/>
      <c r="P25" s="101"/>
    </row>
    <row r="26" spans="1:16" ht="26.25" customHeight="1" x14ac:dyDescent="0.25">
      <c r="A26" s="117">
        <v>13</v>
      </c>
      <c r="B26" s="117"/>
      <c r="C26" s="117"/>
      <c r="D26" s="118"/>
      <c r="E26" s="120"/>
      <c r="F26" s="120"/>
      <c r="G26" s="117"/>
      <c r="H26" s="120"/>
      <c r="I26" s="121">
        <v>0.3</v>
      </c>
      <c r="J26" s="120"/>
      <c r="K26" s="117"/>
      <c r="L26" s="120"/>
      <c r="M26" s="122"/>
      <c r="N26" s="123"/>
      <c r="O26" s="101"/>
      <c r="P26" s="101"/>
    </row>
    <row r="27" spans="1:16" ht="26.25" customHeight="1" x14ac:dyDescent="0.25">
      <c r="A27" s="117">
        <v>14</v>
      </c>
      <c r="B27" s="117"/>
      <c r="C27" s="117"/>
      <c r="D27" s="118"/>
      <c r="E27" s="120"/>
      <c r="F27" s="120"/>
      <c r="G27" s="117"/>
      <c r="H27" s="120"/>
      <c r="I27" s="121">
        <v>0.3</v>
      </c>
      <c r="J27" s="120"/>
      <c r="K27" s="117"/>
      <c r="L27" s="120"/>
      <c r="M27" s="122"/>
      <c r="N27" s="123"/>
      <c r="O27" s="101"/>
      <c r="P27" s="101"/>
    </row>
    <row r="28" spans="1:16" ht="26.25" customHeight="1" x14ac:dyDescent="0.25">
      <c r="A28" s="117">
        <v>15</v>
      </c>
      <c r="B28" s="117"/>
      <c r="C28" s="117"/>
      <c r="D28" s="118"/>
      <c r="E28" s="120"/>
      <c r="F28" s="120"/>
      <c r="G28" s="117"/>
      <c r="H28" s="120"/>
      <c r="I28" s="121">
        <v>0.3</v>
      </c>
      <c r="J28" s="120"/>
      <c r="K28" s="117"/>
      <c r="L28" s="120"/>
      <c r="M28" s="122"/>
      <c r="N28" s="123"/>
      <c r="O28" s="101"/>
      <c r="P28" s="101"/>
    </row>
    <row r="29" spans="1:16" ht="26.25" customHeight="1" x14ac:dyDescent="0.25">
      <c r="A29" s="117">
        <v>16</v>
      </c>
      <c r="B29" s="117"/>
      <c r="C29" s="117"/>
      <c r="D29" s="118"/>
      <c r="E29" s="120"/>
      <c r="F29" s="120"/>
      <c r="G29" s="117"/>
      <c r="H29" s="120"/>
      <c r="I29" s="121">
        <v>0.3</v>
      </c>
      <c r="J29" s="120"/>
      <c r="K29" s="117"/>
      <c r="L29" s="120"/>
      <c r="M29" s="122"/>
      <c r="N29" s="123"/>
      <c r="O29" s="101"/>
      <c r="P29" s="101"/>
    </row>
    <row r="30" spans="1:16" ht="26.25" customHeight="1" x14ac:dyDescent="0.25">
      <c r="A30" s="117">
        <v>17</v>
      </c>
      <c r="B30" s="117"/>
      <c r="C30" s="117"/>
      <c r="D30" s="118"/>
      <c r="E30" s="120"/>
      <c r="F30" s="120"/>
      <c r="G30" s="117"/>
      <c r="H30" s="120"/>
      <c r="I30" s="121">
        <v>0.3</v>
      </c>
      <c r="J30" s="120"/>
      <c r="K30" s="117"/>
      <c r="L30" s="120"/>
      <c r="M30" s="122"/>
      <c r="N30" s="123"/>
      <c r="O30" s="101"/>
      <c r="P30" s="101"/>
    </row>
    <row r="31" spans="1:16" ht="26.25" customHeight="1" x14ac:dyDescent="0.25">
      <c r="A31" s="117">
        <v>18</v>
      </c>
      <c r="B31" s="117"/>
      <c r="C31" s="117"/>
      <c r="D31" s="118"/>
      <c r="E31" s="120"/>
      <c r="F31" s="120"/>
      <c r="G31" s="117"/>
      <c r="H31" s="120"/>
      <c r="I31" s="121">
        <v>0.3</v>
      </c>
      <c r="J31" s="120"/>
      <c r="K31" s="117"/>
      <c r="L31" s="120"/>
      <c r="M31" s="122"/>
      <c r="N31" s="123"/>
      <c r="O31" s="101"/>
      <c r="P31" s="101"/>
    </row>
    <row r="32" spans="1:16" ht="26.25" customHeight="1" x14ac:dyDescent="0.25">
      <c r="A32" s="117">
        <v>19</v>
      </c>
      <c r="B32" s="117"/>
      <c r="C32" s="117"/>
      <c r="D32" s="118"/>
      <c r="E32" s="120"/>
      <c r="F32" s="120"/>
      <c r="G32" s="117"/>
      <c r="H32" s="120"/>
      <c r="I32" s="121">
        <v>0.3</v>
      </c>
      <c r="J32" s="120"/>
      <c r="K32" s="117"/>
      <c r="L32" s="120"/>
      <c r="M32" s="122"/>
      <c r="N32" s="123"/>
      <c r="O32" s="101"/>
      <c r="P32" s="101"/>
    </row>
    <row r="33" spans="1:16" ht="26.25" customHeight="1" x14ac:dyDescent="0.25">
      <c r="A33" s="117">
        <v>20</v>
      </c>
      <c r="B33" s="117"/>
      <c r="C33" s="117"/>
      <c r="D33" s="118"/>
      <c r="E33" s="120"/>
      <c r="F33" s="120"/>
      <c r="G33" s="117"/>
      <c r="H33" s="120"/>
      <c r="I33" s="121">
        <v>0.3</v>
      </c>
      <c r="J33" s="120"/>
      <c r="K33" s="117"/>
      <c r="L33" s="120"/>
      <c r="M33" s="122"/>
      <c r="N33" s="123"/>
      <c r="O33" s="101"/>
      <c r="P33" s="101"/>
    </row>
    <row r="34" spans="1:16" ht="26.25" customHeight="1" x14ac:dyDescent="0.25">
      <c r="A34" s="117">
        <v>21</v>
      </c>
      <c r="B34" s="117"/>
      <c r="C34" s="117"/>
      <c r="D34" s="118"/>
      <c r="E34" s="120"/>
      <c r="F34" s="120"/>
      <c r="G34" s="117"/>
      <c r="H34" s="120"/>
      <c r="I34" s="121">
        <v>0.3</v>
      </c>
      <c r="J34" s="120"/>
      <c r="K34" s="117"/>
      <c r="L34" s="120"/>
      <c r="M34" s="122"/>
      <c r="N34" s="123"/>
      <c r="O34" s="101"/>
      <c r="P34" s="101"/>
    </row>
    <row r="35" spans="1:16" ht="26.25" customHeight="1" x14ac:dyDescent="0.25">
      <c r="A35" s="117">
        <v>22</v>
      </c>
      <c r="B35" s="117"/>
      <c r="C35" s="117"/>
      <c r="D35" s="118"/>
      <c r="E35" s="120"/>
      <c r="F35" s="120"/>
      <c r="G35" s="117"/>
      <c r="H35" s="120"/>
      <c r="I35" s="121">
        <v>0.3</v>
      </c>
      <c r="J35" s="120"/>
      <c r="K35" s="117"/>
      <c r="L35" s="120"/>
      <c r="M35" s="122"/>
      <c r="N35" s="123"/>
      <c r="O35" s="101"/>
      <c r="P35" s="101"/>
    </row>
    <row r="36" spans="1:16" ht="26.25" customHeight="1" x14ac:dyDescent="0.25">
      <c r="A36" s="117">
        <v>23</v>
      </c>
      <c r="B36" s="117"/>
      <c r="C36" s="117"/>
      <c r="D36" s="118"/>
      <c r="E36" s="120"/>
      <c r="F36" s="120"/>
      <c r="G36" s="117"/>
      <c r="H36" s="120"/>
      <c r="I36" s="121">
        <v>0.3</v>
      </c>
      <c r="J36" s="120"/>
      <c r="K36" s="117"/>
      <c r="L36" s="120"/>
      <c r="M36" s="122"/>
      <c r="N36" s="123"/>
      <c r="O36" s="101"/>
      <c r="P36" s="101"/>
    </row>
    <row r="37" spans="1:16" ht="26.25" customHeight="1" x14ac:dyDescent="0.25">
      <c r="A37" s="117">
        <v>24</v>
      </c>
      <c r="B37" s="117"/>
      <c r="C37" s="117"/>
      <c r="D37" s="118"/>
      <c r="E37" s="120"/>
      <c r="F37" s="120"/>
      <c r="G37" s="117"/>
      <c r="H37" s="120"/>
      <c r="I37" s="121">
        <v>0.3</v>
      </c>
      <c r="J37" s="120"/>
      <c r="K37" s="117"/>
      <c r="L37" s="120"/>
      <c r="M37" s="122"/>
      <c r="N37" s="123"/>
      <c r="O37" s="101"/>
      <c r="P37" s="101"/>
    </row>
    <row r="38" spans="1:16" ht="26.25" customHeight="1" x14ac:dyDescent="0.25">
      <c r="A38" s="117">
        <v>25</v>
      </c>
      <c r="B38" s="117"/>
      <c r="C38" s="117"/>
      <c r="D38" s="118"/>
      <c r="E38" s="120"/>
      <c r="F38" s="120"/>
      <c r="G38" s="117"/>
      <c r="H38" s="120"/>
      <c r="I38" s="121">
        <v>0.3</v>
      </c>
      <c r="J38" s="120"/>
      <c r="K38" s="117"/>
      <c r="L38" s="120"/>
      <c r="M38" s="122"/>
      <c r="N38" s="123"/>
      <c r="O38" s="101"/>
      <c r="P38" s="101"/>
    </row>
    <row r="39" spans="1:16" ht="26.25" customHeight="1" x14ac:dyDescent="0.25">
      <c r="A39" s="302" t="s">
        <v>95</v>
      </c>
      <c r="B39" s="302"/>
      <c r="C39" s="302"/>
      <c r="D39" s="302"/>
      <c r="E39" s="303"/>
      <c r="F39" s="124"/>
      <c r="G39" s="110"/>
      <c r="H39" s="110"/>
      <c r="I39" s="124"/>
      <c r="J39" s="125"/>
      <c r="K39" s="125"/>
      <c r="L39" s="124"/>
      <c r="M39" s="126"/>
      <c r="N39" s="127"/>
      <c r="O39" s="101"/>
      <c r="P39" s="101"/>
    </row>
    <row r="41" spans="1:16" ht="33" customHeight="1" x14ac:dyDescent="0.25">
      <c r="I41" s="23" t="s">
        <v>26</v>
      </c>
      <c r="L41" s="245" t="s">
        <v>27</v>
      </c>
      <c r="M41" s="246"/>
      <c r="N41" s="104"/>
    </row>
    <row r="42" spans="1:16" ht="20.25" customHeight="1" x14ac:dyDescent="0.25">
      <c r="L42" s="293" t="s">
        <v>103</v>
      </c>
      <c r="M42" s="293"/>
      <c r="N42" s="293"/>
    </row>
    <row r="44" spans="1:16" ht="26.25" customHeight="1" x14ac:dyDescent="0.25">
      <c r="A44" s="2" t="s">
        <v>15</v>
      </c>
      <c r="B44" s="2"/>
      <c r="C44" s="2"/>
      <c r="D44" s="2"/>
      <c r="E44" s="294" t="s">
        <v>119</v>
      </c>
      <c r="F44" s="82"/>
      <c r="G44" s="83" t="s">
        <v>18</v>
      </c>
      <c r="H44" s="243">
        <f>H1</f>
        <v>0</v>
      </c>
      <c r="I44" s="243"/>
      <c r="J44" s="243"/>
      <c r="K44" s="243"/>
      <c r="L44" s="243"/>
      <c r="M44" s="295" t="s">
        <v>143</v>
      </c>
      <c r="N44" s="296"/>
      <c r="O44" s="296"/>
      <c r="P44" s="297"/>
    </row>
    <row r="45" spans="1:16" ht="40.5" customHeight="1" x14ac:dyDescent="0.25">
      <c r="A45" s="262" t="s">
        <v>148</v>
      </c>
      <c r="B45" s="262"/>
      <c r="C45" s="2"/>
      <c r="D45" s="2"/>
      <c r="E45" s="294"/>
      <c r="F45" s="95"/>
      <c r="G45" s="96" t="s">
        <v>20</v>
      </c>
      <c r="H45" s="243">
        <f>H2</f>
        <v>0</v>
      </c>
      <c r="I45" s="243"/>
      <c r="J45" s="243"/>
      <c r="K45" s="243"/>
      <c r="L45" s="243"/>
      <c r="M45" s="298" t="s">
        <v>149</v>
      </c>
      <c r="N45" s="299"/>
      <c r="O45" s="300">
        <f>O2</f>
        <v>0</v>
      </c>
      <c r="P45" s="301"/>
    </row>
    <row r="46" spans="1:16" ht="33" customHeight="1" x14ac:dyDescent="0.25">
      <c r="A46" s="2"/>
      <c r="B46" s="2"/>
      <c r="C46" s="2"/>
      <c r="D46" s="2"/>
      <c r="E46" s="294"/>
      <c r="F46" s="82"/>
      <c r="G46" s="83" t="s">
        <v>134</v>
      </c>
      <c r="H46" s="258">
        <f>H3</f>
        <v>0</v>
      </c>
      <c r="I46" s="259"/>
      <c r="J46" s="260"/>
      <c r="K46" s="97" t="s">
        <v>133</v>
      </c>
      <c r="L46" s="98">
        <f>L3</f>
        <v>0</v>
      </c>
      <c r="M46" s="242" t="s">
        <v>120</v>
      </c>
      <c r="N46" s="242"/>
      <c r="O46" s="242"/>
      <c r="P46" s="242"/>
    </row>
    <row r="47" spans="1:16" ht="19.5" customHeight="1" x14ac:dyDescent="0.25">
      <c r="E47" s="294"/>
      <c r="F47" s="82"/>
      <c r="G47" s="83" t="s">
        <v>19</v>
      </c>
      <c r="H47" s="243">
        <f>H4</f>
        <v>0</v>
      </c>
      <c r="I47" s="243"/>
      <c r="J47" s="243"/>
      <c r="K47" s="243"/>
      <c r="L47" s="243"/>
      <c r="M47" s="82"/>
      <c r="N47" s="83"/>
      <c r="O47" s="243"/>
      <c r="P47" s="243"/>
    </row>
    <row r="48" spans="1:16" ht="18.75" x14ac:dyDescent="0.25">
      <c r="A48" s="77" t="s">
        <v>266</v>
      </c>
      <c r="B48" s="77"/>
      <c r="C48" s="77"/>
      <c r="D48" s="77"/>
      <c r="E48" s="77"/>
      <c r="F48" s="77"/>
      <c r="G48" s="77"/>
      <c r="H48" s="77"/>
      <c r="I48" s="77"/>
      <c r="J48" s="77"/>
      <c r="K48" s="77"/>
      <c r="L48" s="77"/>
      <c r="M48" s="77"/>
      <c r="N48" s="77"/>
    </row>
    <row r="49" spans="1:16" ht="18.75" x14ac:dyDescent="0.25">
      <c r="A49" s="77" t="s">
        <v>265</v>
      </c>
      <c r="B49" s="77"/>
      <c r="C49" s="77"/>
      <c r="D49" s="77"/>
      <c r="E49" s="77"/>
      <c r="F49" s="77"/>
      <c r="G49" s="77"/>
      <c r="H49" s="77"/>
      <c r="I49" s="77"/>
      <c r="J49" s="77"/>
      <c r="K49" s="77"/>
      <c r="L49" s="77"/>
      <c r="M49" s="77"/>
      <c r="N49" s="77"/>
    </row>
    <row r="50" spans="1:16" ht="15.75" x14ac:dyDescent="0.25">
      <c r="A50" s="112"/>
      <c r="B50" s="112"/>
      <c r="C50" s="112"/>
      <c r="D50" s="112"/>
      <c r="E50" s="112"/>
      <c r="F50" s="112"/>
      <c r="G50" s="112"/>
      <c r="H50" s="112"/>
      <c r="I50" s="112"/>
      <c r="J50" s="112"/>
      <c r="K50" s="112"/>
      <c r="L50" s="112"/>
      <c r="M50" s="112"/>
      <c r="N50" s="112"/>
      <c r="O50" s="136"/>
      <c r="P50" s="136"/>
    </row>
    <row r="51" spans="1:16" ht="18.75" x14ac:dyDescent="0.25">
      <c r="A51" s="110" t="s">
        <v>4</v>
      </c>
      <c r="B51" s="110" t="s">
        <v>5</v>
      </c>
      <c r="C51" s="110" t="s">
        <v>6</v>
      </c>
      <c r="D51" s="110" t="s">
        <v>7</v>
      </c>
      <c r="E51" s="110" t="s">
        <v>8</v>
      </c>
      <c r="F51" s="110" t="s">
        <v>9</v>
      </c>
      <c r="G51" s="110" t="s">
        <v>10</v>
      </c>
      <c r="H51" s="110" t="s">
        <v>11</v>
      </c>
      <c r="I51" s="113" t="s">
        <v>12</v>
      </c>
      <c r="J51" s="110" t="s">
        <v>13</v>
      </c>
      <c r="K51" s="110" t="s">
        <v>14</v>
      </c>
      <c r="L51" s="110" t="s">
        <v>24</v>
      </c>
      <c r="M51" s="113" t="s">
        <v>25</v>
      </c>
      <c r="N51" s="113" t="s">
        <v>110</v>
      </c>
      <c r="O51" s="102" t="s">
        <v>111</v>
      </c>
      <c r="P51" s="102" t="s">
        <v>112</v>
      </c>
    </row>
    <row r="52" spans="1:16" ht="111" customHeight="1" x14ac:dyDescent="0.25">
      <c r="A52" s="111" t="s">
        <v>0</v>
      </c>
      <c r="B52" s="114" t="s">
        <v>142</v>
      </c>
      <c r="C52" s="111" t="s">
        <v>139</v>
      </c>
      <c r="D52" s="237" t="s">
        <v>263</v>
      </c>
      <c r="E52" s="111" t="s">
        <v>1</v>
      </c>
      <c r="F52" s="111" t="s">
        <v>2</v>
      </c>
      <c r="G52" s="111" t="s">
        <v>144</v>
      </c>
      <c r="H52" s="111" t="s">
        <v>3</v>
      </c>
      <c r="I52" s="115" t="s">
        <v>277</v>
      </c>
      <c r="J52" s="111" t="s">
        <v>138</v>
      </c>
      <c r="K52" s="111" t="s">
        <v>136</v>
      </c>
      <c r="L52" s="111" t="s">
        <v>140</v>
      </c>
      <c r="M52" s="115" t="s">
        <v>145</v>
      </c>
      <c r="N52" s="116" t="s">
        <v>141</v>
      </c>
      <c r="O52" s="103" t="s">
        <v>146</v>
      </c>
      <c r="P52" s="103" t="s">
        <v>147</v>
      </c>
    </row>
    <row r="53" spans="1:16" ht="26.25" customHeight="1" x14ac:dyDescent="0.25">
      <c r="A53" s="117">
        <v>26</v>
      </c>
      <c r="B53" s="117"/>
      <c r="C53" s="117"/>
      <c r="D53" s="118"/>
      <c r="E53" s="119"/>
      <c r="F53" s="119"/>
      <c r="G53" s="117"/>
      <c r="H53" s="120"/>
      <c r="I53" s="121"/>
      <c r="J53" s="120"/>
      <c r="K53" s="117"/>
      <c r="L53" s="120"/>
      <c r="M53" s="122"/>
      <c r="N53" s="123"/>
      <c r="O53" s="101"/>
      <c r="P53" s="101"/>
    </row>
    <row r="54" spans="1:16" ht="26.25" customHeight="1" x14ac:dyDescent="0.25">
      <c r="A54" s="117">
        <v>27</v>
      </c>
      <c r="B54" s="117"/>
      <c r="C54" s="117"/>
      <c r="D54" s="118"/>
      <c r="E54" s="119"/>
      <c r="F54" s="119"/>
      <c r="G54" s="117"/>
      <c r="H54" s="120"/>
      <c r="I54" s="121"/>
      <c r="J54" s="120"/>
      <c r="K54" s="117"/>
      <c r="L54" s="120"/>
      <c r="M54" s="122"/>
      <c r="N54" s="123"/>
      <c r="O54" s="101"/>
      <c r="P54" s="101"/>
    </row>
    <row r="55" spans="1:16" ht="26.25" customHeight="1" x14ac:dyDescent="0.25">
      <c r="A55" s="117">
        <v>28</v>
      </c>
      <c r="B55" s="117"/>
      <c r="C55" s="117"/>
      <c r="D55" s="118"/>
      <c r="E55" s="119"/>
      <c r="F55" s="119"/>
      <c r="G55" s="117"/>
      <c r="H55" s="120"/>
      <c r="I55" s="121"/>
      <c r="J55" s="120"/>
      <c r="K55" s="117"/>
      <c r="L55" s="120"/>
      <c r="M55" s="122"/>
      <c r="N55" s="123"/>
      <c r="O55" s="101"/>
      <c r="P55" s="101"/>
    </row>
    <row r="56" spans="1:16" ht="26.25" customHeight="1" x14ac:dyDescent="0.25">
      <c r="A56" s="117">
        <v>29</v>
      </c>
      <c r="B56" s="117"/>
      <c r="C56" s="117"/>
      <c r="D56" s="118"/>
      <c r="E56" s="119"/>
      <c r="F56" s="119"/>
      <c r="G56" s="117"/>
      <c r="H56" s="120"/>
      <c r="I56" s="121"/>
      <c r="J56" s="120"/>
      <c r="K56" s="117"/>
      <c r="L56" s="120"/>
      <c r="M56" s="122"/>
      <c r="N56" s="123"/>
      <c r="O56" s="101"/>
      <c r="P56" s="101"/>
    </row>
    <row r="57" spans="1:16" ht="26.25" customHeight="1" x14ac:dyDescent="0.25">
      <c r="A57" s="117">
        <v>30</v>
      </c>
      <c r="B57" s="117"/>
      <c r="C57" s="117"/>
      <c r="D57" s="118"/>
      <c r="E57" s="119"/>
      <c r="F57" s="119"/>
      <c r="G57" s="117"/>
      <c r="H57" s="120"/>
      <c r="I57" s="121"/>
      <c r="J57" s="120"/>
      <c r="K57" s="117"/>
      <c r="L57" s="120"/>
      <c r="M57" s="122"/>
      <c r="N57" s="123"/>
      <c r="O57" s="101"/>
      <c r="P57" s="101"/>
    </row>
    <row r="58" spans="1:16" ht="26.25" customHeight="1" x14ac:dyDescent="0.25">
      <c r="A58" s="117">
        <v>31</v>
      </c>
      <c r="B58" s="117"/>
      <c r="C58" s="117"/>
      <c r="D58" s="118"/>
      <c r="E58" s="120"/>
      <c r="F58" s="120"/>
      <c r="G58" s="117"/>
      <c r="H58" s="120"/>
      <c r="I58" s="121"/>
      <c r="J58" s="120"/>
      <c r="K58" s="117"/>
      <c r="L58" s="120"/>
      <c r="M58" s="122"/>
      <c r="N58" s="123"/>
      <c r="O58" s="101"/>
      <c r="P58" s="101"/>
    </row>
    <row r="59" spans="1:16" ht="26.25" customHeight="1" x14ac:dyDescent="0.25">
      <c r="A59" s="117">
        <v>32</v>
      </c>
      <c r="B59" s="117"/>
      <c r="C59" s="117"/>
      <c r="D59" s="118"/>
      <c r="E59" s="120"/>
      <c r="F59" s="120"/>
      <c r="G59" s="117"/>
      <c r="H59" s="120"/>
      <c r="I59" s="121"/>
      <c r="J59" s="120"/>
      <c r="K59" s="117"/>
      <c r="L59" s="120"/>
      <c r="M59" s="122"/>
      <c r="N59" s="123"/>
      <c r="O59" s="101"/>
      <c r="P59" s="101"/>
    </row>
    <row r="60" spans="1:16" ht="26.25" customHeight="1" x14ac:dyDescent="0.25">
      <c r="A60" s="117">
        <v>33</v>
      </c>
      <c r="B60" s="117"/>
      <c r="C60" s="117"/>
      <c r="D60" s="118"/>
      <c r="E60" s="120"/>
      <c r="F60" s="120"/>
      <c r="G60" s="117"/>
      <c r="H60" s="120"/>
      <c r="I60" s="121"/>
      <c r="J60" s="120"/>
      <c r="K60" s="117"/>
      <c r="L60" s="120"/>
      <c r="M60" s="122"/>
      <c r="N60" s="123"/>
      <c r="O60" s="101"/>
      <c r="P60" s="101"/>
    </row>
    <row r="61" spans="1:16" ht="26.25" customHeight="1" x14ac:dyDescent="0.25">
      <c r="A61" s="117">
        <v>34</v>
      </c>
      <c r="B61" s="117"/>
      <c r="C61" s="117"/>
      <c r="D61" s="118"/>
      <c r="E61" s="120"/>
      <c r="F61" s="120"/>
      <c r="G61" s="117"/>
      <c r="H61" s="120"/>
      <c r="I61" s="121"/>
      <c r="J61" s="120"/>
      <c r="K61" s="117"/>
      <c r="L61" s="120"/>
      <c r="M61" s="122"/>
      <c r="N61" s="123"/>
      <c r="O61" s="101"/>
      <c r="P61" s="101"/>
    </row>
    <row r="62" spans="1:16" ht="26.25" customHeight="1" x14ac:dyDescent="0.25">
      <c r="A62" s="117">
        <v>35</v>
      </c>
      <c r="B62" s="117"/>
      <c r="C62" s="117"/>
      <c r="D62" s="118"/>
      <c r="E62" s="120"/>
      <c r="F62" s="120"/>
      <c r="G62" s="117"/>
      <c r="H62" s="120"/>
      <c r="I62" s="121"/>
      <c r="J62" s="120"/>
      <c r="K62" s="117"/>
      <c r="L62" s="120"/>
      <c r="M62" s="122"/>
      <c r="N62" s="123"/>
      <c r="O62" s="101"/>
      <c r="P62" s="101"/>
    </row>
    <row r="63" spans="1:16" ht="26.25" customHeight="1" x14ac:dyDescent="0.25">
      <c r="A63" s="117">
        <v>36</v>
      </c>
      <c r="B63" s="117"/>
      <c r="C63" s="117"/>
      <c r="D63" s="118"/>
      <c r="E63" s="120"/>
      <c r="F63" s="120"/>
      <c r="G63" s="117"/>
      <c r="H63" s="120"/>
      <c r="I63" s="121"/>
      <c r="J63" s="120"/>
      <c r="K63" s="117"/>
      <c r="L63" s="120"/>
      <c r="M63" s="122"/>
      <c r="N63" s="123"/>
      <c r="O63" s="101"/>
      <c r="P63" s="101"/>
    </row>
    <row r="64" spans="1:16" ht="26.25" customHeight="1" x14ac:dyDescent="0.25">
      <c r="A64" s="117">
        <v>37</v>
      </c>
      <c r="B64" s="117"/>
      <c r="C64" s="117"/>
      <c r="D64" s="118"/>
      <c r="E64" s="120"/>
      <c r="F64" s="120"/>
      <c r="G64" s="117"/>
      <c r="H64" s="120"/>
      <c r="I64" s="121"/>
      <c r="J64" s="120"/>
      <c r="K64" s="117"/>
      <c r="L64" s="120"/>
      <c r="M64" s="122"/>
      <c r="N64" s="123"/>
      <c r="O64" s="101"/>
      <c r="P64" s="101"/>
    </row>
    <row r="65" spans="1:16" ht="26.25" customHeight="1" x14ac:dyDescent="0.25">
      <c r="A65" s="117">
        <v>38</v>
      </c>
      <c r="B65" s="117"/>
      <c r="C65" s="117"/>
      <c r="D65" s="118"/>
      <c r="E65" s="120"/>
      <c r="F65" s="120"/>
      <c r="G65" s="117"/>
      <c r="H65" s="120"/>
      <c r="I65" s="121"/>
      <c r="J65" s="120"/>
      <c r="K65" s="117"/>
      <c r="L65" s="120"/>
      <c r="M65" s="122"/>
      <c r="N65" s="123"/>
      <c r="O65" s="101"/>
      <c r="P65" s="101"/>
    </row>
    <row r="66" spans="1:16" ht="26.25" customHeight="1" x14ac:dyDescent="0.25">
      <c r="A66" s="117">
        <v>39</v>
      </c>
      <c r="B66" s="117"/>
      <c r="C66" s="117"/>
      <c r="D66" s="118"/>
      <c r="E66" s="120"/>
      <c r="F66" s="120"/>
      <c r="G66" s="117"/>
      <c r="H66" s="120"/>
      <c r="I66" s="121"/>
      <c r="J66" s="120"/>
      <c r="K66" s="117"/>
      <c r="L66" s="120"/>
      <c r="M66" s="122"/>
      <c r="N66" s="123"/>
      <c r="O66" s="101"/>
      <c r="P66" s="101"/>
    </row>
    <row r="67" spans="1:16" ht="26.25" customHeight="1" x14ac:dyDescent="0.25">
      <c r="A67" s="117">
        <v>40</v>
      </c>
      <c r="B67" s="117"/>
      <c r="C67" s="117"/>
      <c r="D67" s="118"/>
      <c r="E67" s="120"/>
      <c r="F67" s="120"/>
      <c r="G67" s="117"/>
      <c r="H67" s="120"/>
      <c r="I67" s="121"/>
      <c r="J67" s="120"/>
      <c r="K67" s="117"/>
      <c r="L67" s="120"/>
      <c r="M67" s="122"/>
      <c r="N67" s="123"/>
      <c r="O67" s="101"/>
      <c r="P67" s="101"/>
    </row>
    <row r="68" spans="1:16" ht="26.25" customHeight="1" x14ac:dyDescent="0.25">
      <c r="A68" s="117">
        <v>41</v>
      </c>
      <c r="B68" s="117"/>
      <c r="C68" s="117"/>
      <c r="D68" s="118"/>
      <c r="E68" s="120"/>
      <c r="F68" s="120"/>
      <c r="G68" s="117"/>
      <c r="H68" s="120"/>
      <c r="I68" s="121"/>
      <c r="J68" s="120"/>
      <c r="K68" s="117"/>
      <c r="L68" s="120"/>
      <c r="M68" s="122"/>
      <c r="N68" s="123"/>
      <c r="O68" s="101"/>
      <c r="P68" s="101"/>
    </row>
    <row r="69" spans="1:16" ht="26.25" customHeight="1" x14ac:dyDescent="0.25">
      <c r="A69" s="117">
        <v>42</v>
      </c>
      <c r="B69" s="117"/>
      <c r="C69" s="117"/>
      <c r="D69" s="118"/>
      <c r="E69" s="120"/>
      <c r="F69" s="120"/>
      <c r="G69" s="117"/>
      <c r="H69" s="120"/>
      <c r="I69" s="121"/>
      <c r="J69" s="120"/>
      <c r="K69" s="117"/>
      <c r="L69" s="120"/>
      <c r="M69" s="122"/>
      <c r="N69" s="123"/>
      <c r="O69" s="101"/>
      <c r="P69" s="101"/>
    </row>
    <row r="70" spans="1:16" ht="26.25" customHeight="1" x14ac:dyDescent="0.25">
      <c r="A70" s="117">
        <v>43</v>
      </c>
      <c r="B70" s="117"/>
      <c r="C70" s="117"/>
      <c r="D70" s="118"/>
      <c r="E70" s="120"/>
      <c r="F70" s="120"/>
      <c r="G70" s="117"/>
      <c r="H70" s="120"/>
      <c r="I70" s="121"/>
      <c r="J70" s="120"/>
      <c r="K70" s="117"/>
      <c r="L70" s="120"/>
      <c r="M70" s="122"/>
      <c r="N70" s="123"/>
      <c r="O70" s="101"/>
      <c r="P70" s="101"/>
    </row>
    <row r="71" spans="1:16" ht="26.25" customHeight="1" x14ac:dyDescent="0.25">
      <c r="A71" s="117">
        <v>44</v>
      </c>
      <c r="B71" s="117"/>
      <c r="C71" s="117"/>
      <c r="D71" s="118"/>
      <c r="E71" s="120"/>
      <c r="F71" s="120"/>
      <c r="G71" s="117"/>
      <c r="H71" s="120"/>
      <c r="I71" s="121"/>
      <c r="J71" s="120"/>
      <c r="K71" s="117"/>
      <c r="L71" s="120"/>
      <c r="M71" s="122"/>
      <c r="N71" s="123"/>
      <c r="O71" s="101"/>
      <c r="P71" s="101"/>
    </row>
    <row r="72" spans="1:16" ht="26.25" customHeight="1" x14ac:dyDescent="0.25">
      <c r="A72" s="117">
        <v>45</v>
      </c>
      <c r="B72" s="117"/>
      <c r="C72" s="117"/>
      <c r="D72" s="118"/>
      <c r="E72" s="120"/>
      <c r="F72" s="120"/>
      <c r="G72" s="117"/>
      <c r="H72" s="120"/>
      <c r="I72" s="121"/>
      <c r="J72" s="120"/>
      <c r="K72" s="117"/>
      <c r="L72" s="120"/>
      <c r="M72" s="122"/>
      <c r="N72" s="123"/>
      <c r="O72" s="101"/>
      <c r="P72" s="101"/>
    </row>
    <row r="73" spans="1:16" ht="26.25" customHeight="1" x14ac:dyDescent="0.25">
      <c r="A73" s="117">
        <v>46</v>
      </c>
      <c r="B73" s="117"/>
      <c r="C73" s="117"/>
      <c r="D73" s="118"/>
      <c r="E73" s="120"/>
      <c r="F73" s="120"/>
      <c r="G73" s="117"/>
      <c r="H73" s="120"/>
      <c r="I73" s="121"/>
      <c r="J73" s="120"/>
      <c r="K73" s="117"/>
      <c r="L73" s="120"/>
      <c r="M73" s="122"/>
      <c r="N73" s="123"/>
      <c r="O73" s="101"/>
      <c r="P73" s="101"/>
    </row>
    <row r="74" spans="1:16" ht="26.25" customHeight="1" x14ac:dyDescent="0.25">
      <c r="A74" s="117">
        <v>47</v>
      </c>
      <c r="B74" s="117"/>
      <c r="C74" s="117"/>
      <c r="D74" s="118"/>
      <c r="E74" s="120"/>
      <c r="F74" s="120"/>
      <c r="G74" s="117"/>
      <c r="H74" s="120"/>
      <c r="I74" s="121"/>
      <c r="J74" s="120"/>
      <c r="K74" s="117"/>
      <c r="L74" s="120"/>
      <c r="M74" s="122"/>
      <c r="N74" s="123"/>
      <c r="O74" s="101"/>
      <c r="P74" s="101"/>
    </row>
    <row r="75" spans="1:16" ht="26.25" customHeight="1" x14ac:dyDescent="0.25">
      <c r="A75" s="117">
        <v>48</v>
      </c>
      <c r="B75" s="117"/>
      <c r="C75" s="117"/>
      <c r="D75" s="118"/>
      <c r="E75" s="120"/>
      <c r="F75" s="120"/>
      <c r="G75" s="117"/>
      <c r="H75" s="120"/>
      <c r="I75" s="121"/>
      <c r="J75" s="120"/>
      <c r="K75" s="117"/>
      <c r="L75" s="120"/>
      <c r="M75" s="122"/>
      <c r="N75" s="123"/>
      <c r="O75" s="101"/>
      <c r="P75" s="101"/>
    </row>
    <row r="76" spans="1:16" ht="26.25" customHeight="1" x14ac:dyDescent="0.25">
      <c r="A76" s="117">
        <v>49</v>
      </c>
      <c r="B76" s="117"/>
      <c r="C76" s="117"/>
      <c r="D76" s="118"/>
      <c r="E76" s="120"/>
      <c r="F76" s="120"/>
      <c r="G76" s="117"/>
      <c r="H76" s="120"/>
      <c r="I76" s="121"/>
      <c r="J76" s="120"/>
      <c r="K76" s="117"/>
      <c r="L76" s="120"/>
      <c r="M76" s="122"/>
      <c r="N76" s="123"/>
      <c r="O76" s="101"/>
      <c r="P76" s="101"/>
    </row>
    <row r="77" spans="1:16" ht="26.25" customHeight="1" x14ac:dyDescent="0.25">
      <c r="A77" s="117">
        <v>50</v>
      </c>
      <c r="B77" s="117"/>
      <c r="C77" s="117"/>
      <c r="D77" s="118"/>
      <c r="E77" s="120"/>
      <c r="F77" s="120"/>
      <c r="G77" s="117"/>
      <c r="H77" s="120"/>
      <c r="I77" s="121"/>
      <c r="J77" s="120"/>
      <c r="K77" s="117"/>
      <c r="L77" s="120"/>
      <c r="M77" s="122"/>
      <c r="N77" s="123"/>
      <c r="O77" s="101"/>
      <c r="P77" s="101"/>
    </row>
    <row r="78" spans="1:16" ht="26.25" customHeight="1" x14ac:dyDescent="0.25">
      <c r="A78" s="117">
        <v>51</v>
      </c>
      <c r="B78" s="117"/>
      <c r="C78" s="117"/>
      <c r="D78" s="118"/>
      <c r="E78" s="120"/>
      <c r="F78" s="120"/>
      <c r="G78" s="117"/>
      <c r="H78" s="120"/>
      <c r="I78" s="121"/>
      <c r="J78" s="120"/>
      <c r="K78" s="117"/>
      <c r="L78" s="120"/>
      <c r="M78" s="122"/>
      <c r="N78" s="123"/>
      <c r="O78" s="101"/>
      <c r="P78" s="101"/>
    </row>
    <row r="79" spans="1:16" ht="26.25" customHeight="1" x14ac:dyDescent="0.25">
      <c r="A79" s="117">
        <v>52</v>
      </c>
      <c r="B79" s="117"/>
      <c r="C79" s="117"/>
      <c r="D79" s="118"/>
      <c r="E79" s="120"/>
      <c r="F79" s="120"/>
      <c r="G79" s="117"/>
      <c r="H79" s="120"/>
      <c r="I79" s="121"/>
      <c r="J79" s="120"/>
      <c r="K79" s="117"/>
      <c r="L79" s="120"/>
      <c r="M79" s="122"/>
      <c r="N79" s="123"/>
      <c r="O79" s="101"/>
      <c r="P79" s="101"/>
    </row>
    <row r="80" spans="1:16" ht="26.25" customHeight="1" x14ac:dyDescent="0.25">
      <c r="A80" s="117">
        <v>53</v>
      </c>
      <c r="B80" s="117"/>
      <c r="C80" s="117"/>
      <c r="D80" s="118"/>
      <c r="E80" s="120"/>
      <c r="F80" s="120"/>
      <c r="G80" s="117"/>
      <c r="H80" s="120"/>
      <c r="I80" s="121"/>
      <c r="J80" s="120"/>
      <c r="K80" s="117"/>
      <c r="L80" s="120"/>
      <c r="M80" s="122"/>
      <c r="N80" s="123"/>
      <c r="O80" s="101"/>
      <c r="P80" s="101"/>
    </row>
    <row r="81" spans="1:16" ht="26.25" customHeight="1" x14ac:dyDescent="0.25">
      <c r="A81" s="117">
        <v>54</v>
      </c>
      <c r="B81" s="117"/>
      <c r="C81" s="117"/>
      <c r="D81" s="118"/>
      <c r="E81" s="120"/>
      <c r="F81" s="120"/>
      <c r="G81" s="117"/>
      <c r="H81" s="120"/>
      <c r="I81" s="121"/>
      <c r="J81" s="120"/>
      <c r="K81" s="117"/>
      <c r="L81" s="120"/>
      <c r="M81" s="122"/>
      <c r="N81" s="123"/>
      <c r="O81" s="101"/>
      <c r="P81" s="101"/>
    </row>
    <row r="82" spans="1:16" ht="26.25" customHeight="1" x14ac:dyDescent="0.25">
      <c r="A82" s="117">
        <v>55</v>
      </c>
      <c r="B82" s="117"/>
      <c r="C82" s="117"/>
      <c r="D82" s="118"/>
      <c r="E82" s="120"/>
      <c r="F82" s="120"/>
      <c r="G82" s="117"/>
      <c r="H82" s="120"/>
      <c r="I82" s="121"/>
      <c r="J82" s="120"/>
      <c r="K82" s="117"/>
      <c r="L82" s="120"/>
      <c r="M82" s="122"/>
      <c r="N82" s="123"/>
      <c r="O82" s="101"/>
      <c r="P82" s="101"/>
    </row>
    <row r="83" spans="1:16" ht="26.25" customHeight="1" x14ac:dyDescent="0.25">
      <c r="A83" s="302" t="s">
        <v>150</v>
      </c>
      <c r="B83" s="302"/>
      <c r="C83" s="302"/>
      <c r="D83" s="302"/>
      <c r="E83" s="303"/>
      <c r="F83" s="124"/>
      <c r="G83" s="110"/>
      <c r="H83" s="110"/>
      <c r="I83" s="124"/>
      <c r="J83" s="125"/>
      <c r="K83" s="125"/>
      <c r="L83" s="124"/>
      <c r="M83" s="126"/>
      <c r="N83" s="127"/>
      <c r="O83" s="101"/>
      <c r="P83" s="101"/>
    </row>
    <row r="84" spans="1:16" ht="33" customHeight="1" x14ac:dyDescent="0.25">
      <c r="A84" s="75"/>
      <c r="B84" s="75"/>
      <c r="C84" s="75"/>
      <c r="D84" s="75"/>
      <c r="E84" s="75"/>
      <c r="F84" s="75"/>
      <c r="G84" s="75"/>
      <c r="H84" s="75"/>
      <c r="I84" s="137" t="s">
        <v>26</v>
      </c>
      <c r="J84" s="75"/>
      <c r="K84" s="75"/>
      <c r="L84" s="274" t="s">
        <v>27</v>
      </c>
      <c r="M84" s="275"/>
      <c r="N84" s="138"/>
      <c r="O84" s="136"/>
      <c r="P84" s="136"/>
    </row>
    <row r="85" spans="1:16" ht="20.25" customHeight="1" x14ac:dyDescent="0.25">
      <c r="A85" s="75"/>
      <c r="B85" s="75"/>
      <c r="C85" s="75"/>
      <c r="D85" s="75"/>
      <c r="E85" s="75"/>
      <c r="F85" s="75"/>
      <c r="G85" s="75"/>
      <c r="H85" s="75"/>
      <c r="I85" s="75"/>
      <c r="J85" s="75"/>
      <c r="K85" s="75"/>
      <c r="L85" s="304" t="s">
        <v>103</v>
      </c>
      <c r="M85" s="304"/>
      <c r="N85" s="304"/>
      <c r="O85" s="136"/>
      <c r="P85" s="136"/>
    </row>
    <row r="86" spans="1:16" ht="26.25" customHeight="1" x14ac:dyDescent="0.25">
      <c r="A86" s="139" t="s">
        <v>15</v>
      </c>
      <c r="B86" s="139"/>
      <c r="C86" s="139"/>
      <c r="D86" s="139"/>
      <c r="E86" s="305" t="s">
        <v>119</v>
      </c>
      <c r="F86" s="140"/>
      <c r="G86" s="141" t="s">
        <v>18</v>
      </c>
      <c r="H86" s="279">
        <f>H43</f>
        <v>0</v>
      </c>
      <c r="I86" s="279"/>
      <c r="J86" s="279"/>
      <c r="K86" s="279"/>
      <c r="L86" s="279"/>
      <c r="M86" s="306" t="s">
        <v>143</v>
      </c>
      <c r="N86" s="307"/>
      <c r="O86" s="307"/>
      <c r="P86" s="308"/>
    </row>
    <row r="87" spans="1:16" ht="40.5" customHeight="1" x14ac:dyDescent="0.25">
      <c r="A87" s="309" t="s">
        <v>148</v>
      </c>
      <c r="B87" s="309"/>
      <c r="C87" s="139"/>
      <c r="D87" s="139"/>
      <c r="E87" s="305"/>
      <c r="F87" s="142"/>
      <c r="G87" s="143" t="s">
        <v>20</v>
      </c>
      <c r="H87" s="279">
        <f>H44</f>
        <v>0</v>
      </c>
      <c r="I87" s="279"/>
      <c r="J87" s="279"/>
      <c r="K87" s="279"/>
      <c r="L87" s="279"/>
      <c r="M87" s="310" t="s">
        <v>149</v>
      </c>
      <c r="N87" s="311"/>
      <c r="O87" s="312">
        <f>O44</f>
        <v>0</v>
      </c>
      <c r="P87" s="313"/>
    </row>
    <row r="88" spans="1:16" ht="33" customHeight="1" x14ac:dyDescent="0.25">
      <c r="A88" s="139"/>
      <c r="B88" s="139"/>
      <c r="C88" s="139"/>
      <c r="D88" s="139"/>
      <c r="E88" s="305"/>
      <c r="F88" s="140"/>
      <c r="G88" s="141" t="s">
        <v>134</v>
      </c>
      <c r="H88" s="283">
        <f>H45</f>
        <v>0</v>
      </c>
      <c r="I88" s="284"/>
      <c r="J88" s="285"/>
      <c r="K88" s="144" t="s">
        <v>133</v>
      </c>
      <c r="L88" s="145">
        <f>L45</f>
        <v>0</v>
      </c>
      <c r="M88" s="286" t="s">
        <v>120</v>
      </c>
      <c r="N88" s="286"/>
      <c r="O88" s="286"/>
      <c r="P88" s="286"/>
    </row>
    <row r="89" spans="1:16" ht="19.5" customHeight="1" x14ac:dyDescent="0.25">
      <c r="A89" s="75"/>
      <c r="B89" s="75"/>
      <c r="C89" s="75"/>
      <c r="D89" s="75"/>
      <c r="E89" s="305"/>
      <c r="F89" s="140"/>
      <c r="G89" s="141" t="s">
        <v>19</v>
      </c>
      <c r="H89" s="279">
        <f>H46</f>
        <v>0</v>
      </c>
      <c r="I89" s="279"/>
      <c r="J89" s="279"/>
      <c r="K89" s="279"/>
      <c r="L89" s="279"/>
      <c r="M89" s="140"/>
      <c r="N89" s="141"/>
      <c r="O89" s="279"/>
      <c r="P89" s="279"/>
    </row>
    <row r="90" spans="1:16" ht="18.75" x14ac:dyDescent="0.25">
      <c r="A90" s="146" t="s">
        <v>264</v>
      </c>
      <c r="B90" s="146"/>
      <c r="C90" s="146"/>
      <c r="D90" s="146"/>
      <c r="E90" s="146"/>
      <c r="F90" s="146"/>
      <c r="G90" s="146"/>
      <c r="H90" s="146"/>
      <c r="I90" s="146"/>
      <c r="J90" s="146"/>
      <c r="K90" s="146"/>
      <c r="L90" s="146"/>
      <c r="M90" s="146"/>
      <c r="N90" s="146"/>
      <c r="O90" s="136"/>
      <c r="P90" s="136"/>
    </row>
    <row r="91" spans="1:16" ht="18.75" x14ac:dyDescent="0.25">
      <c r="A91" s="146" t="s">
        <v>265</v>
      </c>
      <c r="B91" s="146"/>
      <c r="C91" s="146"/>
      <c r="D91" s="146"/>
      <c r="E91" s="146"/>
      <c r="F91" s="146"/>
      <c r="G91" s="146"/>
      <c r="H91" s="146"/>
      <c r="I91" s="146"/>
      <c r="J91" s="146"/>
      <c r="K91" s="146"/>
      <c r="L91" s="146"/>
      <c r="M91" s="146"/>
      <c r="N91" s="146"/>
      <c r="O91" s="136"/>
      <c r="P91" s="136"/>
    </row>
    <row r="92" spans="1:16" ht="15.75" x14ac:dyDescent="0.25">
      <c r="A92" s="112"/>
      <c r="B92" s="112"/>
      <c r="C92" s="112"/>
      <c r="D92" s="112"/>
      <c r="E92" s="112"/>
      <c r="F92" s="112"/>
      <c r="G92" s="112"/>
      <c r="H92" s="112"/>
      <c r="I92" s="112"/>
      <c r="J92" s="112"/>
      <c r="K92" s="112"/>
      <c r="L92" s="112"/>
      <c r="M92" s="112"/>
      <c r="N92" s="112"/>
      <c r="O92" s="136"/>
      <c r="P92" s="136"/>
    </row>
    <row r="93" spans="1:16" ht="18.75" x14ac:dyDescent="0.25">
      <c r="A93" s="110" t="s">
        <v>4</v>
      </c>
      <c r="B93" s="110" t="s">
        <v>5</v>
      </c>
      <c r="C93" s="110" t="s">
        <v>6</v>
      </c>
      <c r="D93" s="110" t="s">
        <v>7</v>
      </c>
      <c r="E93" s="110" t="s">
        <v>8</v>
      </c>
      <c r="F93" s="110" t="s">
        <v>9</v>
      </c>
      <c r="G93" s="110" t="s">
        <v>10</v>
      </c>
      <c r="H93" s="110" t="s">
        <v>11</v>
      </c>
      <c r="I93" s="113" t="s">
        <v>12</v>
      </c>
      <c r="J93" s="110" t="s">
        <v>13</v>
      </c>
      <c r="K93" s="110" t="s">
        <v>14</v>
      </c>
      <c r="L93" s="110" t="s">
        <v>24</v>
      </c>
      <c r="M93" s="113" t="s">
        <v>25</v>
      </c>
      <c r="N93" s="113" t="s">
        <v>110</v>
      </c>
      <c r="O93" s="102" t="s">
        <v>111</v>
      </c>
      <c r="P93" s="102" t="s">
        <v>112</v>
      </c>
    </row>
    <row r="94" spans="1:16" ht="111" customHeight="1" x14ac:dyDescent="0.25">
      <c r="A94" s="111" t="s">
        <v>0</v>
      </c>
      <c r="B94" s="114" t="s">
        <v>142</v>
      </c>
      <c r="C94" s="111" t="s">
        <v>139</v>
      </c>
      <c r="D94" s="237" t="s">
        <v>263</v>
      </c>
      <c r="E94" s="111" t="s">
        <v>1</v>
      </c>
      <c r="F94" s="111" t="s">
        <v>2</v>
      </c>
      <c r="G94" s="111" t="s">
        <v>144</v>
      </c>
      <c r="H94" s="111" t="s">
        <v>3</v>
      </c>
      <c r="I94" s="115" t="s">
        <v>277</v>
      </c>
      <c r="J94" s="111" t="s">
        <v>138</v>
      </c>
      <c r="K94" s="111" t="s">
        <v>136</v>
      </c>
      <c r="L94" s="111" t="s">
        <v>140</v>
      </c>
      <c r="M94" s="115" t="s">
        <v>145</v>
      </c>
      <c r="N94" s="116" t="s">
        <v>141</v>
      </c>
      <c r="O94" s="103" t="s">
        <v>146</v>
      </c>
      <c r="P94" s="103" t="s">
        <v>147</v>
      </c>
    </row>
    <row r="95" spans="1:16" ht="26.25" customHeight="1" x14ac:dyDescent="0.25">
      <c r="A95" s="117">
        <v>56</v>
      </c>
      <c r="B95" s="117"/>
      <c r="C95" s="117"/>
      <c r="D95" s="118"/>
      <c r="E95" s="119"/>
      <c r="F95" s="119"/>
      <c r="G95" s="117"/>
      <c r="H95" s="120"/>
      <c r="I95" s="121"/>
      <c r="J95" s="120"/>
      <c r="K95" s="117"/>
      <c r="L95" s="120"/>
      <c r="M95" s="122"/>
      <c r="N95" s="123"/>
      <c r="O95" s="101"/>
      <c r="P95" s="101"/>
    </row>
    <row r="96" spans="1:16" ht="26.25" customHeight="1" x14ac:dyDescent="0.25">
      <c r="A96" s="117">
        <v>57</v>
      </c>
      <c r="B96" s="117"/>
      <c r="C96" s="117"/>
      <c r="D96" s="118"/>
      <c r="E96" s="119"/>
      <c r="F96" s="119"/>
      <c r="G96" s="117"/>
      <c r="H96" s="120"/>
      <c r="I96" s="121"/>
      <c r="J96" s="120"/>
      <c r="K96" s="117"/>
      <c r="L96" s="120"/>
      <c r="M96" s="122"/>
      <c r="N96" s="123"/>
      <c r="O96" s="101"/>
      <c r="P96" s="101"/>
    </row>
    <row r="97" spans="1:16" ht="26.25" customHeight="1" x14ac:dyDescent="0.25">
      <c r="A97" s="117">
        <v>58</v>
      </c>
      <c r="B97" s="117"/>
      <c r="C97" s="117"/>
      <c r="D97" s="118"/>
      <c r="E97" s="119"/>
      <c r="F97" s="119"/>
      <c r="G97" s="117"/>
      <c r="H97" s="120"/>
      <c r="I97" s="121"/>
      <c r="J97" s="120"/>
      <c r="K97" s="117"/>
      <c r="L97" s="120"/>
      <c r="M97" s="122"/>
      <c r="N97" s="123"/>
      <c r="O97" s="101"/>
      <c r="P97" s="101"/>
    </row>
    <row r="98" spans="1:16" ht="26.25" customHeight="1" x14ac:dyDescent="0.25">
      <c r="A98" s="117">
        <v>59</v>
      </c>
      <c r="B98" s="117"/>
      <c r="C98" s="117"/>
      <c r="D98" s="118"/>
      <c r="E98" s="119"/>
      <c r="F98" s="119"/>
      <c r="G98" s="117"/>
      <c r="H98" s="120"/>
      <c r="I98" s="121"/>
      <c r="J98" s="120"/>
      <c r="K98" s="117"/>
      <c r="L98" s="120"/>
      <c r="M98" s="122"/>
      <c r="N98" s="123"/>
      <c r="O98" s="101"/>
      <c r="P98" s="101"/>
    </row>
    <row r="99" spans="1:16" ht="26.25" customHeight="1" x14ac:dyDescent="0.25">
      <c r="A99" s="117">
        <v>60</v>
      </c>
      <c r="B99" s="117"/>
      <c r="C99" s="117"/>
      <c r="D99" s="118"/>
      <c r="E99" s="119"/>
      <c r="F99" s="119"/>
      <c r="G99" s="117"/>
      <c r="H99" s="120"/>
      <c r="I99" s="121"/>
      <c r="J99" s="120"/>
      <c r="K99" s="117"/>
      <c r="L99" s="120"/>
      <c r="M99" s="122"/>
      <c r="N99" s="123"/>
      <c r="O99" s="101"/>
      <c r="P99" s="101"/>
    </row>
    <row r="100" spans="1:16" ht="26.25" customHeight="1" x14ac:dyDescent="0.25">
      <c r="A100" s="117">
        <v>61</v>
      </c>
      <c r="B100" s="117"/>
      <c r="C100" s="117"/>
      <c r="D100" s="118"/>
      <c r="E100" s="120"/>
      <c r="F100" s="120"/>
      <c r="G100" s="117"/>
      <c r="H100" s="120"/>
      <c r="I100" s="121"/>
      <c r="J100" s="120"/>
      <c r="K100" s="117"/>
      <c r="L100" s="120"/>
      <c r="M100" s="122"/>
      <c r="N100" s="123"/>
      <c r="O100" s="101"/>
      <c r="P100" s="101"/>
    </row>
    <row r="101" spans="1:16" ht="26.25" customHeight="1" x14ac:dyDescent="0.25">
      <c r="A101" s="117">
        <v>62</v>
      </c>
      <c r="B101" s="117"/>
      <c r="C101" s="117"/>
      <c r="D101" s="118"/>
      <c r="E101" s="120"/>
      <c r="F101" s="120"/>
      <c r="G101" s="117"/>
      <c r="H101" s="120"/>
      <c r="I101" s="121"/>
      <c r="J101" s="120"/>
      <c r="K101" s="117"/>
      <c r="L101" s="120"/>
      <c r="M101" s="122"/>
      <c r="N101" s="123"/>
      <c r="O101" s="101"/>
      <c r="P101" s="101"/>
    </row>
    <row r="102" spans="1:16" ht="26.25" customHeight="1" x14ac:dyDescent="0.25">
      <c r="A102" s="117">
        <v>63</v>
      </c>
      <c r="B102" s="117"/>
      <c r="C102" s="117"/>
      <c r="D102" s="118"/>
      <c r="E102" s="120"/>
      <c r="F102" s="120"/>
      <c r="G102" s="117"/>
      <c r="H102" s="120"/>
      <c r="I102" s="121"/>
      <c r="J102" s="120"/>
      <c r="K102" s="117"/>
      <c r="L102" s="120"/>
      <c r="M102" s="122"/>
      <c r="N102" s="123"/>
      <c r="O102" s="101"/>
      <c r="P102" s="101"/>
    </row>
    <row r="103" spans="1:16" ht="26.25" customHeight="1" x14ac:dyDescent="0.25">
      <c r="A103" s="117">
        <v>64</v>
      </c>
      <c r="B103" s="117"/>
      <c r="C103" s="117"/>
      <c r="D103" s="118"/>
      <c r="E103" s="120"/>
      <c r="F103" s="120"/>
      <c r="G103" s="117"/>
      <c r="H103" s="120"/>
      <c r="I103" s="121"/>
      <c r="J103" s="120"/>
      <c r="K103" s="117"/>
      <c r="L103" s="120"/>
      <c r="M103" s="122"/>
      <c r="N103" s="123"/>
      <c r="O103" s="101"/>
      <c r="P103" s="101"/>
    </row>
    <row r="104" spans="1:16" ht="26.25" customHeight="1" x14ac:dyDescent="0.25">
      <c r="A104" s="117">
        <v>65</v>
      </c>
      <c r="B104" s="117"/>
      <c r="C104" s="117"/>
      <c r="D104" s="118"/>
      <c r="E104" s="120"/>
      <c r="F104" s="120"/>
      <c r="G104" s="117"/>
      <c r="H104" s="120"/>
      <c r="I104" s="121"/>
      <c r="J104" s="120"/>
      <c r="K104" s="117"/>
      <c r="L104" s="120"/>
      <c r="M104" s="122"/>
      <c r="N104" s="123"/>
      <c r="O104" s="101"/>
      <c r="P104" s="101"/>
    </row>
    <row r="105" spans="1:16" ht="26.25" customHeight="1" x14ac:dyDescent="0.25">
      <c r="A105" s="117">
        <v>66</v>
      </c>
      <c r="B105" s="117"/>
      <c r="C105" s="117"/>
      <c r="D105" s="118"/>
      <c r="E105" s="120"/>
      <c r="F105" s="120"/>
      <c r="G105" s="117"/>
      <c r="H105" s="120"/>
      <c r="I105" s="121"/>
      <c r="J105" s="120"/>
      <c r="K105" s="117"/>
      <c r="L105" s="120"/>
      <c r="M105" s="122"/>
      <c r="N105" s="123"/>
      <c r="O105" s="101"/>
      <c r="P105" s="101"/>
    </row>
    <row r="106" spans="1:16" ht="26.25" customHeight="1" x14ac:dyDescent="0.25">
      <c r="A106" s="117">
        <v>67</v>
      </c>
      <c r="B106" s="117"/>
      <c r="C106" s="117"/>
      <c r="D106" s="118"/>
      <c r="E106" s="120"/>
      <c r="F106" s="120"/>
      <c r="G106" s="117"/>
      <c r="H106" s="120"/>
      <c r="I106" s="121"/>
      <c r="J106" s="120"/>
      <c r="K106" s="117"/>
      <c r="L106" s="120"/>
      <c r="M106" s="122"/>
      <c r="N106" s="123"/>
      <c r="O106" s="101"/>
      <c r="P106" s="101"/>
    </row>
    <row r="107" spans="1:16" ht="26.25" customHeight="1" x14ac:dyDescent="0.25">
      <c r="A107" s="117">
        <v>68</v>
      </c>
      <c r="B107" s="117"/>
      <c r="C107" s="117"/>
      <c r="D107" s="118"/>
      <c r="E107" s="120"/>
      <c r="F107" s="120"/>
      <c r="G107" s="117"/>
      <c r="H107" s="120"/>
      <c r="I107" s="121"/>
      <c r="J107" s="120"/>
      <c r="K107" s="117"/>
      <c r="L107" s="120"/>
      <c r="M107" s="122"/>
      <c r="N107" s="123"/>
      <c r="O107" s="101"/>
      <c r="P107" s="101"/>
    </row>
    <row r="108" spans="1:16" ht="26.25" customHeight="1" x14ac:dyDescent="0.25">
      <c r="A108" s="117">
        <v>69</v>
      </c>
      <c r="B108" s="117"/>
      <c r="C108" s="117"/>
      <c r="D108" s="118"/>
      <c r="E108" s="120"/>
      <c r="F108" s="120"/>
      <c r="G108" s="117"/>
      <c r="H108" s="120"/>
      <c r="I108" s="121"/>
      <c r="J108" s="120"/>
      <c r="K108" s="117"/>
      <c r="L108" s="120"/>
      <c r="M108" s="122"/>
      <c r="N108" s="123"/>
      <c r="O108" s="101"/>
      <c r="P108" s="101"/>
    </row>
    <row r="109" spans="1:16" ht="26.25" customHeight="1" x14ac:dyDescent="0.25">
      <c r="A109" s="117">
        <v>70</v>
      </c>
      <c r="B109" s="117"/>
      <c r="C109" s="117"/>
      <c r="D109" s="118"/>
      <c r="E109" s="120"/>
      <c r="F109" s="120"/>
      <c r="G109" s="117"/>
      <c r="H109" s="120"/>
      <c r="I109" s="121"/>
      <c r="J109" s="120"/>
      <c r="K109" s="117"/>
      <c r="L109" s="120"/>
      <c r="M109" s="122"/>
      <c r="N109" s="123"/>
      <c r="O109" s="101"/>
      <c r="P109" s="101"/>
    </row>
    <row r="110" spans="1:16" ht="26.25" customHeight="1" x14ac:dyDescent="0.25">
      <c r="A110" s="117">
        <v>71</v>
      </c>
      <c r="B110" s="117"/>
      <c r="C110" s="117"/>
      <c r="D110" s="118"/>
      <c r="E110" s="120"/>
      <c r="F110" s="120"/>
      <c r="G110" s="117"/>
      <c r="H110" s="120"/>
      <c r="I110" s="121"/>
      <c r="J110" s="120"/>
      <c r="K110" s="117"/>
      <c r="L110" s="120"/>
      <c r="M110" s="122"/>
      <c r="N110" s="123"/>
      <c r="O110" s="101"/>
      <c r="P110" s="101"/>
    </row>
    <row r="111" spans="1:16" ht="26.25" customHeight="1" x14ac:dyDescent="0.25">
      <c r="A111" s="117">
        <v>72</v>
      </c>
      <c r="B111" s="117"/>
      <c r="C111" s="117"/>
      <c r="D111" s="118"/>
      <c r="E111" s="120"/>
      <c r="F111" s="120"/>
      <c r="G111" s="117"/>
      <c r="H111" s="120"/>
      <c r="I111" s="121"/>
      <c r="J111" s="120"/>
      <c r="K111" s="117"/>
      <c r="L111" s="120"/>
      <c r="M111" s="122"/>
      <c r="N111" s="123"/>
      <c r="O111" s="101"/>
      <c r="P111" s="101"/>
    </row>
    <row r="112" spans="1:16" ht="26.25" customHeight="1" x14ac:dyDescent="0.25">
      <c r="A112" s="117">
        <v>73</v>
      </c>
      <c r="B112" s="117"/>
      <c r="C112" s="117"/>
      <c r="D112" s="118"/>
      <c r="E112" s="120"/>
      <c r="F112" s="120"/>
      <c r="G112" s="117"/>
      <c r="H112" s="120"/>
      <c r="I112" s="121"/>
      <c r="J112" s="120"/>
      <c r="K112" s="117"/>
      <c r="L112" s="120"/>
      <c r="M112" s="122"/>
      <c r="N112" s="123"/>
      <c r="O112" s="101"/>
      <c r="P112" s="101"/>
    </row>
    <row r="113" spans="1:16" ht="26.25" customHeight="1" x14ac:dyDescent="0.25">
      <c r="A113" s="117">
        <v>74</v>
      </c>
      <c r="B113" s="117"/>
      <c r="C113" s="117"/>
      <c r="D113" s="118"/>
      <c r="E113" s="120"/>
      <c r="F113" s="120"/>
      <c r="G113" s="117"/>
      <c r="H113" s="120"/>
      <c r="I113" s="121"/>
      <c r="J113" s="120"/>
      <c r="K113" s="117"/>
      <c r="L113" s="120"/>
      <c r="M113" s="122"/>
      <c r="N113" s="123"/>
      <c r="O113" s="101"/>
      <c r="P113" s="101"/>
    </row>
    <row r="114" spans="1:16" ht="26.25" customHeight="1" x14ac:dyDescent="0.25">
      <c r="A114" s="117">
        <v>75</v>
      </c>
      <c r="B114" s="117"/>
      <c r="C114" s="117"/>
      <c r="D114" s="118"/>
      <c r="E114" s="120"/>
      <c r="F114" s="120"/>
      <c r="G114" s="117"/>
      <c r="H114" s="120"/>
      <c r="I114" s="121"/>
      <c r="J114" s="120"/>
      <c r="K114" s="117"/>
      <c r="L114" s="120"/>
      <c r="M114" s="122"/>
      <c r="N114" s="123"/>
      <c r="O114" s="101"/>
      <c r="P114" s="101"/>
    </row>
    <row r="115" spans="1:16" ht="26.25" customHeight="1" x14ac:dyDescent="0.25">
      <c r="A115" s="117">
        <v>76</v>
      </c>
      <c r="B115" s="117"/>
      <c r="C115" s="117"/>
      <c r="D115" s="118"/>
      <c r="E115" s="120"/>
      <c r="F115" s="120"/>
      <c r="G115" s="117"/>
      <c r="H115" s="120"/>
      <c r="I115" s="121"/>
      <c r="J115" s="120"/>
      <c r="K115" s="117"/>
      <c r="L115" s="120"/>
      <c r="M115" s="122"/>
      <c r="N115" s="123"/>
      <c r="O115" s="101"/>
      <c r="P115" s="101"/>
    </row>
    <row r="116" spans="1:16" ht="26.25" customHeight="1" x14ac:dyDescent="0.25">
      <c r="A116" s="117">
        <v>77</v>
      </c>
      <c r="B116" s="117"/>
      <c r="C116" s="117"/>
      <c r="D116" s="118"/>
      <c r="E116" s="120"/>
      <c r="F116" s="120"/>
      <c r="G116" s="117"/>
      <c r="H116" s="120"/>
      <c r="I116" s="121"/>
      <c r="J116" s="120"/>
      <c r="K116" s="117"/>
      <c r="L116" s="120"/>
      <c r="M116" s="122"/>
      <c r="N116" s="123"/>
      <c r="O116" s="101"/>
      <c r="P116" s="101"/>
    </row>
    <row r="117" spans="1:16" ht="26.25" customHeight="1" x14ac:dyDescent="0.25">
      <c r="A117" s="117">
        <v>78</v>
      </c>
      <c r="B117" s="117"/>
      <c r="C117" s="117"/>
      <c r="D117" s="118"/>
      <c r="E117" s="120"/>
      <c r="F117" s="120"/>
      <c r="G117" s="117"/>
      <c r="H117" s="120"/>
      <c r="I117" s="121"/>
      <c r="J117" s="120"/>
      <c r="K117" s="117"/>
      <c r="L117" s="120"/>
      <c r="M117" s="122"/>
      <c r="N117" s="123"/>
      <c r="O117" s="101"/>
      <c r="P117" s="101"/>
    </row>
    <row r="118" spans="1:16" ht="26.25" customHeight="1" x14ac:dyDescent="0.25">
      <c r="A118" s="117">
        <v>79</v>
      </c>
      <c r="B118" s="117"/>
      <c r="C118" s="117"/>
      <c r="D118" s="118"/>
      <c r="E118" s="120"/>
      <c r="F118" s="120"/>
      <c r="G118" s="117"/>
      <c r="H118" s="120"/>
      <c r="I118" s="121"/>
      <c r="J118" s="120"/>
      <c r="K118" s="117"/>
      <c r="L118" s="120"/>
      <c r="M118" s="122"/>
      <c r="N118" s="123"/>
      <c r="O118" s="101"/>
      <c r="P118" s="101"/>
    </row>
    <row r="119" spans="1:16" ht="26.25" customHeight="1" x14ac:dyDescent="0.25">
      <c r="A119" s="117">
        <v>80</v>
      </c>
      <c r="B119" s="117"/>
      <c r="C119" s="117"/>
      <c r="D119" s="118"/>
      <c r="E119" s="120"/>
      <c r="F119" s="120"/>
      <c r="G119" s="117"/>
      <c r="H119" s="120"/>
      <c r="I119" s="121"/>
      <c r="J119" s="120"/>
      <c r="K119" s="117"/>
      <c r="L119" s="120"/>
      <c r="M119" s="122"/>
      <c r="N119" s="123"/>
      <c r="O119" s="101"/>
      <c r="P119" s="101"/>
    </row>
    <row r="120" spans="1:16" ht="26.25" customHeight="1" x14ac:dyDescent="0.25">
      <c r="A120" s="117">
        <v>81</v>
      </c>
      <c r="B120" s="117"/>
      <c r="C120" s="117"/>
      <c r="D120" s="118"/>
      <c r="E120" s="120"/>
      <c r="F120" s="120"/>
      <c r="G120" s="117"/>
      <c r="H120" s="120"/>
      <c r="I120" s="121"/>
      <c r="J120" s="120"/>
      <c r="K120" s="117"/>
      <c r="L120" s="120"/>
      <c r="M120" s="122"/>
      <c r="N120" s="123"/>
      <c r="O120" s="101"/>
      <c r="P120" s="101"/>
    </row>
    <row r="121" spans="1:16" ht="26.25" customHeight="1" x14ac:dyDescent="0.25">
      <c r="A121" s="117">
        <v>82</v>
      </c>
      <c r="B121" s="117"/>
      <c r="C121" s="117"/>
      <c r="D121" s="118"/>
      <c r="E121" s="120"/>
      <c r="F121" s="120"/>
      <c r="G121" s="117"/>
      <c r="H121" s="120"/>
      <c r="I121" s="121"/>
      <c r="J121" s="120"/>
      <c r="K121" s="117"/>
      <c r="L121" s="120"/>
      <c r="M121" s="122"/>
      <c r="N121" s="123"/>
      <c r="O121" s="101"/>
      <c r="P121" s="101"/>
    </row>
    <row r="122" spans="1:16" ht="26.25" customHeight="1" x14ac:dyDescent="0.25">
      <c r="A122" s="117">
        <v>83</v>
      </c>
      <c r="B122" s="117"/>
      <c r="C122" s="117"/>
      <c r="D122" s="118"/>
      <c r="E122" s="120"/>
      <c r="F122" s="120"/>
      <c r="G122" s="117"/>
      <c r="H122" s="120"/>
      <c r="I122" s="121"/>
      <c r="J122" s="120"/>
      <c r="K122" s="117"/>
      <c r="L122" s="120"/>
      <c r="M122" s="122"/>
      <c r="N122" s="123"/>
      <c r="O122" s="101"/>
      <c r="P122" s="101"/>
    </row>
    <row r="123" spans="1:16" ht="26.25" customHeight="1" x14ac:dyDescent="0.25">
      <c r="A123" s="117">
        <v>84</v>
      </c>
      <c r="B123" s="117"/>
      <c r="C123" s="117"/>
      <c r="D123" s="118"/>
      <c r="E123" s="120"/>
      <c r="F123" s="120"/>
      <c r="G123" s="117"/>
      <c r="H123" s="120"/>
      <c r="I123" s="121"/>
      <c r="J123" s="120"/>
      <c r="K123" s="117"/>
      <c r="L123" s="120"/>
      <c r="M123" s="122"/>
      <c r="N123" s="123"/>
      <c r="O123" s="101"/>
      <c r="P123" s="101"/>
    </row>
    <row r="124" spans="1:16" ht="26.25" customHeight="1" x14ac:dyDescent="0.25">
      <c r="A124" s="117">
        <v>85</v>
      </c>
      <c r="B124" s="117"/>
      <c r="C124" s="117"/>
      <c r="D124" s="118"/>
      <c r="E124" s="120"/>
      <c r="F124" s="120"/>
      <c r="G124" s="117"/>
      <c r="H124" s="120"/>
      <c r="I124" s="121"/>
      <c r="J124" s="120"/>
      <c r="K124" s="117"/>
      <c r="L124" s="120"/>
      <c r="M124" s="122"/>
      <c r="N124" s="123"/>
      <c r="O124" s="101"/>
      <c r="P124" s="101"/>
    </row>
    <row r="125" spans="1:16" ht="26.25" customHeight="1" x14ac:dyDescent="0.25">
      <c r="A125" s="302" t="s">
        <v>151</v>
      </c>
      <c r="B125" s="302"/>
      <c r="C125" s="302"/>
      <c r="D125" s="302"/>
      <c r="E125" s="303"/>
      <c r="F125" s="124"/>
      <c r="G125" s="110"/>
      <c r="H125" s="110"/>
      <c r="I125" s="124"/>
      <c r="J125" s="125"/>
      <c r="K125" s="125"/>
      <c r="L125" s="124"/>
      <c r="M125" s="126"/>
      <c r="N125" s="127"/>
      <c r="O125" s="101"/>
      <c r="P125" s="101"/>
    </row>
    <row r="126" spans="1:16" ht="33" customHeight="1" x14ac:dyDescent="0.25">
      <c r="A126" s="75"/>
      <c r="B126" s="75"/>
      <c r="C126" s="75"/>
      <c r="D126" s="75"/>
      <c r="E126" s="75"/>
      <c r="F126" s="75"/>
      <c r="G126" s="75"/>
      <c r="H126" s="75"/>
      <c r="I126" s="137" t="s">
        <v>26</v>
      </c>
      <c r="J126" s="75"/>
      <c r="K126" s="75"/>
      <c r="L126" s="274" t="s">
        <v>27</v>
      </c>
      <c r="M126" s="275"/>
      <c r="N126" s="138"/>
      <c r="O126" s="136"/>
      <c r="P126" s="136"/>
    </row>
    <row r="127" spans="1:16" ht="20.25" customHeight="1" x14ac:dyDescent="0.25">
      <c r="A127" s="75"/>
      <c r="B127" s="75"/>
      <c r="C127" s="75"/>
      <c r="D127" s="75"/>
      <c r="E127" s="75"/>
      <c r="F127" s="75"/>
      <c r="G127" s="75"/>
      <c r="H127" s="75"/>
      <c r="I127" s="75"/>
      <c r="J127" s="75"/>
      <c r="K127" s="75"/>
      <c r="L127" s="304" t="s">
        <v>103</v>
      </c>
      <c r="M127" s="304"/>
      <c r="N127" s="304"/>
      <c r="O127" s="136"/>
      <c r="P127" s="136"/>
    </row>
    <row r="128" spans="1:16" ht="26.25" customHeight="1" x14ac:dyDescent="0.25">
      <c r="A128" s="139" t="s">
        <v>15</v>
      </c>
      <c r="B128" s="139"/>
      <c r="C128" s="139"/>
      <c r="D128" s="139"/>
      <c r="E128" s="305" t="s">
        <v>119</v>
      </c>
      <c r="F128" s="140"/>
      <c r="G128" s="141" t="s">
        <v>18</v>
      </c>
      <c r="H128" s="279">
        <f>H85</f>
        <v>0</v>
      </c>
      <c r="I128" s="279"/>
      <c r="J128" s="279"/>
      <c r="K128" s="279"/>
      <c r="L128" s="279"/>
      <c r="M128" s="306" t="s">
        <v>143</v>
      </c>
      <c r="N128" s="307"/>
      <c r="O128" s="307"/>
      <c r="P128" s="308"/>
    </row>
    <row r="129" spans="1:16" ht="40.5" customHeight="1" x14ac:dyDescent="0.25">
      <c r="A129" s="309" t="s">
        <v>148</v>
      </c>
      <c r="B129" s="309"/>
      <c r="C129" s="139"/>
      <c r="D129" s="139"/>
      <c r="E129" s="305"/>
      <c r="F129" s="142"/>
      <c r="G129" s="143" t="s">
        <v>20</v>
      </c>
      <c r="H129" s="279">
        <f>H86</f>
        <v>0</v>
      </c>
      <c r="I129" s="279"/>
      <c r="J129" s="279"/>
      <c r="K129" s="279"/>
      <c r="L129" s="279"/>
      <c r="M129" s="310" t="s">
        <v>149</v>
      </c>
      <c r="N129" s="311"/>
      <c r="O129" s="312">
        <f>O86</f>
        <v>0</v>
      </c>
      <c r="P129" s="313"/>
    </row>
    <row r="130" spans="1:16" ht="33" customHeight="1" x14ac:dyDescent="0.25">
      <c r="A130" s="139"/>
      <c r="B130" s="139"/>
      <c r="C130" s="139"/>
      <c r="D130" s="139"/>
      <c r="E130" s="305"/>
      <c r="F130" s="140"/>
      <c r="G130" s="141" t="s">
        <v>134</v>
      </c>
      <c r="H130" s="283">
        <f>H87</f>
        <v>0</v>
      </c>
      <c r="I130" s="284"/>
      <c r="J130" s="285"/>
      <c r="K130" s="144" t="s">
        <v>133</v>
      </c>
      <c r="L130" s="145">
        <f>L87</f>
        <v>0</v>
      </c>
      <c r="M130" s="286" t="s">
        <v>120</v>
      </c>
      <c r="N130" s="286"/>
      <c r="O130" s="286"/>
      <c r="P130" s="286"/>
    </row>
    <row r="131" spans="1:16" ht="19.5" customHeight="1" x14ac:dyDescent="0.25">
      <c r="A131" s="75"/>
      <c r="B131" s="75"/>
      <c r="C131" s="75"/>
      <c r="D131" s="75"/>
      <c r="E131" s="305"/>
      <c r="F131" s="140"/>
      <c r="G131" s="141" t="s">
        <v>19</v>
      </c>
      <c r="H131" s="279">
        <f>H88</f>
        <v>0</v>
      </c>
      <c r="I131" s="279"/>
      <c r="J131" s="279"/>
      <c r="K131" s="279"/>
      <c r="L131" s="279"/>
      <c r="M131" s="140"/>
      <c r="N131" s="141"/>
      <c r="O131" s="279"/>
      <c r="P131" s="279"/>
    </row>
    <row r="132" spans="1:16" ht="18.75" x14ac:dyDescent="0.25">
      <c r="A132" s="146" t="s">
        <v>264</v>
      </c>
      <c r="B132" s="146"/>
      <c r="C132" s="146"/>
      <c r="D132" s="146"/>
      <c r="E132" s="146"/>
      <c r="F132" s="146"/>
      <c r="G132" s="146"/>
      <c r="H132" s="146"/>
      <c r="I132" s="146"/>
      <c r="J132" s="146"/>
      <c r="K132" s="146"/>
      <c r="L132" s="146"/>
      <c r="M132" s="146"/>
      <c r="N132" s="146"/>
      <c r="O132" s="136"/>
      <c r="P132" s="136"/>
    </row>
    <row r="133" spans="1:16" ht="18.75" x14ac:dyDescent="0.25">
      <c r="A133" s="146" t="s">
        <v>265</v>
      </c>
      <c r="B133" s="146"/>
      <c r="C133" s="146"/>
      <c r="D133" s="146"/>
      <c r="E133" s="146"/>
      <c r="F133" s="146"/>
      <c r="G133" s="146"/>
      <c r="H133" s="146"/>
      <c r="I133" s="146"/>
      <c r="J133" s="146"/>
      <c r="K133" s="146"/>
      <c r="L133" s="146"/>
      <c r="M133" s="146"/>
      <c r="N133" s="146"/>
      <c r="O133" s="136"/>
      <c r="P133" s="136"/>
    </row>
    <row r="134" spans="1:16" ht="15.75" x14ac:dyDescent="0.25">
      <c r="A134" s="112"/>
      <c r="B134" s="112"/>
      <c r="C134" s="112"/>
      <c r="D134" s="112"/>
      <c r="E134" s="112"/>
      <c r="F134" s="112"/>
      <c r="G134" s="112"/>
      <c r="H134" s="112"/>
      <c r="I134" s="112"/>
      <c r="J134" s="112"/>
      <c r="K134" s="112"/>
      <c r="L134" s="112"/>
      <c r="M134" s="112"/>
      <c r="N134" s="112"/>
      <c r="O134" s="136"/>
      <c r="P134" s="136"/>
    </row>
    <row r="135" spans="1:16" ht="18.75" x14ac:dyDescent="0.25">
      <c r="A135" s="110" t="s">
        <v>4</v>
      </c>
      <c r="B135" s="110" t="s">
        <v>5</v>
      </c>
      <c r="C135" s="110" t="s">
        <v>6</v>
      </c>
      <c r="D135" s="110" t="s">
        <v>7</v>
      </c>
      <c r="E135" s="110" t="s">
        <v>8</v>
      </c>
      <c r="F135" s="110" t="s">
        <v>9</v>
      </c>
      <c r="G135" s="110" t="s">
        <v>10</v>
      </c>
      <c r="H135" s="110" t="s">
        <v>11</v>
      </c>
      <c r="I135" s="113" t="s">
        <v>12</v>
      </c>
      <c r="J135" s="110" t="s">
        <v>13</v>
      </c>
      <c r="K135" s="110" t="s">
        <v>14</v>
      </c>
      <c r="L135" s="110" t="s">
        <v>24</v>
      </c>
      <c r="M135" s="113" t="s">
        <v>25</v>
      </c>
      <c r="N135" s="113" t="s">
        <v>110</v>
      </c>
      <c r="O135" s="102" t="s">
        <v>111</v>
      </c>
      <c r="P135" s="102" t="s">
        <v>112</v>
      </c>
    </row>
    <row r="136" spans="1:16" ht="111" customHeight="1" x14ac:dyDescent="0.25">
      <c r="A136" s="111" t="s">
        <v>0</v>
      </c>
      <c r="B136" s="114" t="s">
        <v>142</v>
      </c>
      <c r="C136" s="111" t="s">
        <v>139</v>
      </c>
      <c r="D136" s="237" t="s">
        <v>263</v>
      </c>
      <c r="E136" s="111" t="s">
        <v>1</v>
      </c>
      <c r="F136" s="111" t="s">
        <v>2</v>
      </c>
      <c r="G136" s="111" t="s">
        <v>144</v>
      </c>
      <c r="H136" s="111" t="s">
        <v>3</v>
      </c>
      <c r="I136" s="115" t="s">
        <v>277</v>
      </c>
      <c r="J136" s="111" t="s">
        <v>138</v>
      </c>
      <c r="K136" s="111" t="s">
        <v>136</v>
      </c>
      <c r="L136" s="111" t="s">
        <v>140</v>
      </c>
      <c r="M136" s="115" t="s">
        <v>145</v>
      </c>
      <c r="N136" s="116" t="s">
        <v>141</v>
      </c>
      <c r="O136" s="103" t="s">
        <v>146</v>
      </c>
      <c r="P136" s="103" t="s">
        <v>147</v>
      </c>
    </row>
    <row r="137" spans="1:16" ht="26.25" customHeight="1" x14ac:dyDescent="0.25">
      <c r="A137" s="117">
        <v>86</v>
      </c>
      <c r="B137" s="117"/>
      <c r="C137" s="117"/>
      <c r="D137" s="118"/>
      <c r="E137" s="119"/>
      <c r="F137" s="119"/>
      <c r="G137" s="117"/>
      <c r="H137" s="120"/>
      <c r="I137" s="121"/>
      <c r="J137" s="120"/>
      <c r="K137" s="117"/>
      <c r="L137" s="120"/>
      <c r="M137" s="122"/>
      <c r="N137" s="123"/>
      <c r="O137" s="101"/>
      <c r="P137" s="101"/>
    </row>
    <row r="138" spans="1:16" ht="26.25" customHeight="1" x14ac:dyDescent="0.25">
      <c r="A138" s="117">
        <v>87</v>
      </c>
      <c r="B138" s="117"/>
      <c r="C138" s="117"/>
      <c r="D138" s="118"/>
      <c r="E138" s="119"/>
      <c r="F138" s="119"/>
      <c r="G138" s="117"/>
      <c r="H138" s="120"/>
      <c r="I138" s="121"/>
      <c r="J138" s="120"/>
      <c r="K138" s="117"/>
      <c r="L138" s="120"/>
      <c r="M138" s="122"/>
      <c r="N138" s="123"/>
      <c r="O138" s="101"/>
      <c r="P138" s="101"/>
    </row>
    <row r="139" spans="1:16" ht="26.25" customHeight="1" x14ac:dyDescent="0.25">
      <c r="A139" s="117">
        <v>88</v>
      </c>
      <c r="B139" s="117"/>
      <c r="C139" s="117"/>
      <c r="D139" s="118"/>
      <c r="E139" s="119"/>
      <c r="F139" s="119"/>
      <c r="G139" s="117"/>
      <c r="H139" s="120"/>
      <c r="I139" s="121"/>
      <c r="J139" s="120"/>
      <c r="K139" s="117"/>
      <c r="L139" s="120"/>
      <c r="M139" s="122"/>
      <c r="N139" s="123"/>
      <c r="O139" s="101"/>
      <c r="P139" s="101"/>
    </row>
    <row r="140" spans="1:16" ht="26.25" customHeight="1" x14ac:dyDescent="0.25">
      <c r="A140" s="117">
        <v>89</v>
      </c>
      <c r="B140" s="117"/>
      <c r="C140" s="117"/>
      <c r="D140" s="118"/>
      <c r="E140" s="119"/>
      <c r="F140" s="119"/>
      <c r="G140" s="117"/>
      <c r="H140" s="120"/>
      <c r="I140" s="121"/>
      <c r="J140" s="120"/>
      <c r="K140" s="117"/>
      <c r="L140" s="120"/>
      <c r="M140" s="122"/>
      <c r="N140" s="123"/>
      <c r="O140" s="101"/>
      <c r="P140" s="101"/>
    </row>
    <row r="141" spans="1:16" ht="26.25" customHeight="1" x14ac:dyDescent="0.25">
      <c r="A141" s="117">
        <v>90</v>
      </c>
      <c r="B141" s="117"/>
      <c r="C141" s="117"/>
      <c r="D141" s="118"/>
      <c r="E141" s="119"/>
      <c r="F141" s="119"/>
      <c r="G141" s="117"/>
      <c r="H141" s="120"/>
      <c r="I141" s="121"/>
      <c r="J141" s="120"/>
      <c r="K141" s="117"/>
      <c r="L141" s="120"/>
      <c r="M141" s="122"/>
      <c r="N141" s="123"/>
      <c r="O141" s="101"/>
      <c r="P141" s="101"/>
    </row>
    <row r="142" spans="1:16" ht="26.25" customHeight="1" x14ac:dyDescent="0.25">
      <c r="A142" s="117">
        <v>91</v>
      </c>
      <c r="B142" s="117"/>
      <c r="C142" s="117"/>
      <c r="D142" s="118"/>
      <c r="E142" s="120"/>
      <c r="F142" s="120"/>
      <c r="G142" s="117"/>
      <c r="H142" s="120"/>
      <c r="I142" s="121"/>
      <c r="J142" s="120"/>
      <c r="K142" s="117"/>
      <c r="L142" s="120"/>
      <c r="M142" s="122"/>
      <c r="N142" s="123"/>
      <c r="O142" s="101"/>
      <c r="P142" s="101"/>
    </row>
    <row r="143" spans="1:16" ht="26.25" customHeight="1" x14ac:dyDescent="0.25">
      <c r="A143" s="117">
        <v>92</v>
      </c>
      <c r="B143" s="117"/>
      <c r="C143" s="117"/>
      <c r="D143" s="118"/>
      <c r="E143" s="120"/>
      <c r="F143" s="120"/>
      <c r="G143" s="117"/>
      <c r="H143" s="120"/>
      <c r="I143" s="121"/>
      <c r="J143" s="120"/>
      <c r="K143" s="117"/>
      <c r="L143" s="120"/>
      <c r="M143" s="122"/>
      <c r="N143" s="123"/>
      <c r="O143" s="101"/>
      <c r="P143" s="101"/>
    </row>
    <row r="144" spans="1:16" ht="26.25" customHeight="1" x14ac:dyDescent="0.25">
      <c r="A144" s="117">
        <v>93</v>
      </c>
      <c r="B144" s="117"/>
      <c r="C144" s="117"/>
      <c r="D144" s="118"/>
      <c r="E144" s="120"/>
      <c r="F144" s="120"/>
      <c r="G144" s="117"/>
      <c r="H144" s="120"/>
      <c r="I144" s="121"/>
      <c r="J144" s="120"/>
      <c r="K144" s="117"/>
      <c r="L144" s="120"/>
      <c r="M144" s="122"/>
      <c r="N144" s="123"/>
      <c r="O144" s="101"/>
      <c r="P144" s="101"/>
    </row>
    <row r="145" spans="1:16" ht="26.25" customHeight="1" x14ac:dyDescent="0.25">
      <c r="A145" s="117">
        <v>94</v>
      </c>
      <c r="B145" s="117"/>
      <c r="C145" s="117"/>
      <c r="D145" s="118"/>
      <c r="E145" s="120"/>
      <c r="F145" s="120"/>
      <c r="G145" s="117"/>
      <c r="H145" s="120"/>
      <c r="I145" s="121"/>
      <c r="J145" s="120"/>
      <c r="K145" s="117"/>
      <c r="L145" s="120"/>
      <c r="M145" s="122"/>
      <c r="N145" s="123"/>
      <c r="O145" s="101"/>
      <c r="P145" s="101"/>
    </row>
    <row r="146" spans="1:16" ht="26.25" customHeight="1" x14ac:dyDescent="0.25">
      <c r="A146" s="117">
        <v>95</v>
      </c>
      <c r="B146" s="117"/>
      <c r="C146" s="117"/>
      <c r="D146" s="118"/>
      <c r="E146" s="120"/>
      <c r="F146" s="120"/>
      <c r="G146" s="117"/>
      <c r="H146" s="120"/>
      <c r="I146" s="121"/>
      <c r="J146" s="120"/>
      <c r="K146" s="117"/>
      <c r="L146" s="120"/>
      <c r="M146" s="122"/>
      <c r="N146" s="123"/>
      <c r="O146" s="101"/>
      <c r="P146" s="101"/>
    </row>
    <row r="147" spans="1:16" ht="26.25" customHeight="1" x14ac:dyDescent="0.25">
      <c r="A147" s="117">
        <v>96</v>
      </c>
      <c r="B147" s="117"/>
      <c r="C147" s="117"/>
      <c r="D147" s="118"/>
      <c r="E147" s="120"/>
      <c r="F147" s="120"/>
      <c r="G147" s="117"/>
      <c r="H147" s="120"/>
      <c r="I147" s="121"/>
      <c r="J147" s="120"/>
      <c r="K147" s="117"/>
      <c r="L147" s="120"/>
      <c r="M147" s="122"/>
      <c r="N147" s="123"/>
      <c r="O147" s="101"/>
      <c r="P147" s="101"/>
    </row>
    <row r="148" spans="1:16" ht="26.25" customHeight="1" x14ac:dyDescent="0.25">
      <c r="A148" s="117">
        <v>97</v>
      </c>
      <c r="B148" s="117"/>
      <c r="C148" s="117"/>
      <c r="D148" s="118"/>
      <c r="E148" s="120"/>
      <c r="F148" s="120"/>
      <c r="G148" s="117"/>
      <c r="H148" s="120"/>
      <c r="I148" s="121"/>
      <c r="J148" s="120"/>
      <c r="K148" s="117"/>
      <c r="L148" s="120"/>
      <c r="M148" s="122"/>
      <c r="N148" s="123"/>
      <c r="O148" s="101"/>
      <c r="P148" s="101"/>
    </row>
    <row r="149" spans="1:16" ht="26.25" customHeight="1" x14ac:dyDescent="0.25">
      <c r="A149" s="117">
        <v>98</v>
      </c>
      <c r="B149" s="117"/>
      <c r="C149" s="117"/>
      <c r="D149" s="118"/>
      <c r="E149" s="120"/>
      <c r="F149" s="120"/>
      <c r="G149" s="117"/>
      <c r="H149" s="120"/>
      <c r="I149" s="121"/>
      <c r="J149" s="120"/>
      <c r="K149" s="117"/>
      <c r="L149" s="120"/>
      <c r="M149" s="122"/>
      <c r="N149" s="123"/>
      <c r="O149" s="101"/>
      <c r="P149" s="101"/>
    </row>
    <row r="150" spans="1:16" ht="26.25" customHeight="1" x14ac:dyDescent="0.25">
      <c r="A150" s="117">
        <v>99</v>
      </c>
      <c r="B150" s="117"/>
      <c r="C150" s="117"/>
      <c r="D150" s="118"/>
      <c r="E150" s="120"/>
      <c r="F150" s="120"/>
      <c r="G150" s="117"/>
      <c r="H150" s="120"/>
      <c r="I150" s="121"/>
      <c r="J150" s="120"/>
      <c r="K150" s="117"/>
      <c r="L150" s="120"/>
      <c r="M150" s="122"/>
      <c r="N150" s="123"/>
      <c r="O150" s="101"/>
      <c r="P150" s="101"/>
    </row>
    <row r="151" spans="1:16" ht="26.25" customHeight="1" x14ac:dyDescent="0.25">
      <c r="A151" s="117">
        <v>100</v>
      </c>
      <c r="B151" s="117"/>
      <c r="C151" s="117"/>
      <c r="D151" s="118"/>
      <c r="E151" s="120"/>
      <c r="F151" s="120"/>
      <c r="G151" s="117"/>
      <c r="H151" s="120"/>
      <c r="I151" s="121"/>
      <c r="J151" s="120"/>
      <c r="K151" s="117"/>
      <c r="L151" s="120"/>
      <c r="M151" s="122"/>
      <c r="N151" s="123"/>
      <c r="O151" s="101"/>
      <c r="P151" s="101"/>
    </row>
    <row r="152" spans="1:16" ht="26.25" customHeight="1" x14ac:dyDescent="0.25">
      <c r="A152" s="117">
        <v>101</v>
      </c>
      <c r="B152" s="117"/>
      <c r="C152" s="117"/>
      <c r="D152" s="118"/>
      <c r="E152" s="120"/>
      <c r="F152" s="120"/>
      <c r="G152" s="117"/>
      <c r="H152" s="120"/>
      <c r="I152" s="121"/>
      <c r="J152" s="120"/>
      <c r="K152" s="117"/>
      <c r="L152" s="120"/>
      <c r="M152" s="122"/>
      <c r="N152" s="123"/>
      <c r="O152" s="101"/>
      <c r="P152" s="101"/>
    </row>
    <row r="153" spans="1:16" ht="26.25" customHeight="1" x14ac:dyDescent="0.25">
      <c r="A153" s="117">
        <v>102</v>
      </c>
      <c r="B153" s="117"/>
      <c r="C153" s="117"/>
      <c r="D153" s="118"/>
      <c r="E153" s="120"/>
      <c r="F153" s="120"/>
      <c r="G153" s="117"/>
      <c r="H153" s="120"/>
      <c r="I153" s="121"/>
      <c r="J153" s="120"/>
      <c r="K153" s="117"/>
      <c r="L153" s="120"/>
      <c r="M153" s="122"/>
      <c r="N153" s="123"/>
      <c r="O153" s="101"/>
      <c r="P153" s="101"/>
    </row>
    <row r="154" spans="1:16" ht="26.25" customHeight="1" x14ac:dyDescent="0.25">
      <c r="A154" s="117">
        <v>103</v>
      </c>
      <c r="B154" s="117"/>
      <c r="C154" s="117"/>
      <c r="D154" s="118"/>
      <c r="E154" s="120"/>
      <c r="F154" s="120"/>
      <c r="G154" s="117"/>
      <c r="H154" s="120"/>
      <c r="I154" s="121"/>
      <c r="J154" s="120"/>
      <c r="K154" s="117"/>
      <c r="L154" s="120"/>
      <c r="M154" s="122"/>
      <c r="N154" s="123"/>
      <c r="O154" s="101"/>
      <c r="P154" s="101"/>
    </row>
    <row r="155" spans="1:16" ht="26.25" customHeight="1" x14ac:dyDescent="0.25">
      <c r="A155" s="117">
        <v>104</v>
      </c>
      <c r="B155" s="117"/>
      <c r="C155" s="117"/>
      <c r="D155" s="118"/>
      <c r="E155" s="120"/>
      <c r="F155" s="120"/>
      <c r="G155" s="117"/>
      <c r="H155" s="120"/>
      <c r="I155" s="121"/>
      <c r="J155" s="120"/>
      <c r="K155" s="117"/>
      <c r="L155" s="120"/>
      <c r="M155" s="122"/>
      <c r="N155" s="123"/>
      <c r="O155" s="101"/>
      <c r="P155" s="101"/>
    </row>
    <row r="156" spans="1:16" ht="26.25" customHeight="1" x14ac:dyDescent="0.25">
      <c r="A156" s="117">
        <v>105</v>
      </c>
      <c r="B156" s="117"/>
      <c r="C156" s="117"/>
      <c r="D156" s="118"/>
      <c r="E156" s="120"/>
      <c r="F156" s="120"/>
      <c r="G156" s="117"/>
      <c r="H156" s="120"/>
      <c r="I156" s="121"/>
      <c r="J156" s="120"/>
      <c r="K156" s="117"/>
      <c r="L156" s="120"/>
      <c r="M156" s="122"/>
      <c r="N156" s="123"/>
      <c r="O156" s="101"/>
      <c r="P156" s="101"/>
    </row>
    <row r="157" spans="1:16" ht="26.25" customHeight="1" x14ac:dyDescent="0.25">
      <c r="A157" s="117">
        <v>106</v>
      </c>
      <c r="B157" s="117"/>
      <c r="C157" s="117"/>
      <c r="D157" s="118"/>
      <c r="E157" s="120"/>
      <c r="F157" s="120"/>
      <c r="G157" s="117"/>
      <c r="H157" s="120"/>
      <c r="I157" s="121"/>
      <c r="J157" s="120"/>
      <c r="K157" s="117"/>
      <c r="L157" s="120"/>
      <c r="M157" s="122"/>
      <c r="N157" s="123"/>
      <c r="O157" s="101"/>
      <c r="P157" s="101"/>
    </row>
    <row r="158" spans="1:16" ht="26.25" customHeight="1" x14ac:dyDescent="0.25">
      <c r="A158" s="117">
        <v>107</v>
      </c>
      <c r="B158" s="117"/>
      <c r="C158" s="117"/>
      <c r="D158" s="118"/>
      <c r="E158" s="120"/>
      <c r="F158" s="120"/>
      <c r="G158" s="117"/>
      <c r="H158" s="120"/>
      <c r="I158" s="121"/>
      <c r="J158" s="120"/>
      <c r="K158" s="117"/>
      <c r="L158" s="120"/>
      <c r="M158" s="122"/>
      <c r="N158" s="123"/>
      <c r="O158" s="101"/>
      <c r="P158" s="101"/>
    </row>
    <row r="159" spans="1:16" ht="26.25" customHeight="1" x14ac:dyDescent="0.25">
      <c r="A159" s="117">
        <v>108</v>
      </c>
      <c r="B159" s="117"/>
      <c r="C159" s="117"/>
      <c r="D159" s="118"/>
      <c r="E159" s="120"/>
      <c r="F159" s="120"/>
      <c r="G159" s="117"/>
      <c r="H159" s="120"/>
      <c r="I159" s="121"/>
      <c r="J159" s="120"/>
      <c r="K159" s="117"/>
      <c r="L159" s="120"/>
      <c r="M159" s="122"/>
      <c r="N159" s="123"/>
      <c r="O159" s="101"/>
      <c r="P159" s="101"/>
    </row>
    <row r="160" spans="1:16" ht="26.25" customHeight="1" x14ac:dyDescent="0.25">
      <c r="A160" s="117">
        <v>109</v>
      </c>
      <c r="B160" s="117"/>
      <c r="C160" s="117"/>
      <c r="D160" s="118"/>
      <c r="E160" s="120"/>
      <c r="F160" s="120"/>
      <c r="G160" s="117"/>
      <c r="H160" s="120"/>
      <c r="I160" s="121"/>
      <c r="J160" s="120"/>
      <c r="K160" s="117"/>
      <c r="L160" s="120"/>
      <c r="M160" s="122"/>
      <c r="N160" s="123"/>
      <c r="O160" s="101"/>
      <c r="P160" s="101"/>
    </row>
    <row r="161" spans="1:16" ht="26.25" customHeight="1" x14ac:dyDescent="0.25">
      <c r="A161" s="117">
        <v>110</v>
      </c>
      <c r="B161" s="117"/>
      <c r="C161" s="117"/>
      <c r="D161" s="118"/>
      <c r="E161" s="120"/>
      <c r="F161" s="120"/>
      <c r="G161" s="117"/>
      <c r="H161" s="120"/>
      <c r="I161" s="121"/>
      <c r="J161" s="120"/>
      <c r="K161" s="117"/>
      <c r="L161" s="120"/>
      <c r="M161" s="122"/>
      <c r="N161" s="123"/>
      <c r="O161" s="101"/>
      <c r="P161" s="101"/>
    </row>
    <row r="162" spans="1:16" ht="26.25" customHeight="1" x14ac:dyDescent="0.25">
      <c r="A162" s="117">
        <v>111</v>
      </c>
      <c r="B162" s="117"/>
      <c r="C162" s="117"/>
      <c r="D162" s="118"/>
      <c r="E162" s="120"/>
      <c r="F162" s="120"/>
      <c r="G162" s="117"/>
      <c r="H162" s="120"/>
      <c r="I162" s="121"/>
      <c r="J162" s="120"/>
      <c r="K162" s="117"/>
      <c r="L162" s="120"/>
      <c r="M162" s="122"/>
      <c r="N162" s="123"/>
      <c r="O162" s="101"/>
      <c r="P162" s="101"/>
    </row>
    <row r="163" spans="1:16" ht="26.25" customHeight="1" x14ac:dyDescent="0.25">
      <c r="A163" s="117">
        <v>112</v>
      </c>
      <c r="B163" s="117"/>
      <c r="C163" s="117"/>
      <c r="D163" s="118"/>
      <c r="E163" s="120"/>
      <c r="F163" s="120"/>
      <c r="G163" s="117"/>
      <c r="H163" s="120"/>
      <c r="I163" s="121"/>
      <c r="J163" s="120"/>
      <c r="K163" s="117"/>
      <c r="L163" s="120"/>
      <c r="M163" s="122"/>
      <c r="N163" s="123"/>
      <c r="O163" s="101"/>
      <c r="P163" s="101"/>
    </row>
    <row r="164" spans="1:16" ht="26.25" customHeight="1" x14ac:dyDescent="0.25">
      <c r="A164" s="117">
        <v>113</v>
      </c>
      <c r="B164" s="117"/>
      <c r="C164" s="117"/>
      <c r="D164" s="118"/>
      <c r="E164" s="120"/>
      <c r="F164" s="120"/>
      <c r="G164" s="117"/>
      <c r="H164" s="120"/>
      <c r="I164" s="121"/>
      <c r="J164" s="120"/>
      <c r="K164" s="117"/>
      <c r="L164" s="120"/>
      <c r="M164" s="122"/>
      <c r="N164" s="123"/>
      <c r="O164" s="101"/>
      <c r="P164" s="101"/>
    </row>
    <row r="165" spans="1:16" ht="26.25" customHeight="1" x14ac:dyDescent="0.25">
      <c r="A165" s="117">
        <v>114</v>
      </c>
      <c r="B165" s="117"/>
      <c r="C165" s="117"/>
      <c r="D165" s="118"/>
      <c r="E165" s="120"/>
      <c r="F165" s="120"/>
      <c r="G165" s="117"/>
      <c r="H165" s="120"/>
      <c r="I165" s="121"/>
      <c r="J165" s="120"/>
      <c r="K165" s="117"/>
      <c r="L165" s="120"/>
      <c r="M165" s="122"/>
      <c r="N165" s="123"/>
      <c r="O165" s="101"/>
      <c r="P165" s="101"/>
    </row>
    <row r="166" spans="1:16" ht="26.25" customHeight="1" x14ac:dyDescent="0.25">
      <c r="A166" s="117">
        <v>115</v>
      </c>
      <c r="B166" s="117"/>
      <c r="C166" s="117"/>
      <c r="D166" s="118"/>
      <c r="E166" s="120"/>
      <c r="F166" s="120"/>
      <c r="G166" s="117"/>
      <c r="H166" s="120"/>
      <c r="I166" s="121"/>
      <c r="J166" s="120"/>
      <c r="K166" s="117"/>
      <c r="L166" s="120"/>
      <c r="M166" s="122"/>
      <c r="N166" s="123"/>
      <c r="O166" s="101"/>
      <c r="P166" s="101"/>
    </row>
    <row r="167" spans="1:16" ht="26.25" customHeight="1" x14ac:dyDescent="0.25">
      <c r="A167" s="302" t="s">
        <v>152</v>
      </c>
      <c r="B167" s="302"/>
      <c r="C167" s="302"/>
      <c r="D167" s="302"/>
      <c r="E167" s="303"/>
      <c r="F167" s="124"/>
      <c r="G167" s="110"/>
      <c r="H167" s="110"/>
      <c r="I167" s="124"/>
      <c r="J167" s="125"/>
      <c r="K167" s="125"/>
      <c r="L167" s="124"/>
      <c r="M167" s="126"/>
      <c r="N167" s="127"/>
      <c r="O167" s="101"/>
      <c r="P167" s="101"/>
    </row>
    <row r="168" spans="1:16" ht="33" customHeight="1" x14ac:dyDescent="0.25">
      <c r="A168" s="75"/>
      <c r="B168" s="75"/>
      <c r="C168" s="75"/>
      <c r="D168" s="75"/>
      <c r="E168" s="75"/>
      <c r="F168" s="75"/>
      <c r="G168" s="75"/>
      <c r="H168" s="75"/>
      <c r="I168" s="137" t="s">
        <v>26</v>
      </c>
      <c r="J168" s="75"/>
      <c r="K168" s="75"/>
      <c r="L168" s="274" t="s">
        <v>27</v>
      </c>
      <c r="M168" s="275"/>
      <c r="N168" s="138"/>
      <c r="O168" s="136"/>
      <c r="P168" s="136"/>
    </row>
    <row r="169" spans="1:16" ht="20.25" customHeight="1" x14ac:dyDescent="0.25">
      <c r="A169" s="75"/>
      <c r="B169" s="75"/>
      <c r="C169" s="75"/>
      <c r="D169" s="75"/>
      <c r="E169" s="75"/>
      <c r="F169" s="75"/>
      <c r="G169" s="75"/>
      <c r="H169" s="75"/>
      <c r="I169" s="75"/>
      <c r="J169" s="75"/>
      <c r="K169" s="75"/>
      <c r="L169" s="304" t="s">
        <v>103</v>
      </c>
      <c r="M169" s="304"/>
      <c r="N169" s="304"/>
      <c r="O169" s="136"/>
      <c r="P169" s="136"/>
    </row>
    <row r="170" spans="1:16" ht="26.25" customHeight="1" x14ac:dyDescent="0.25">
      <c r="A170" s="139" t="s">
        <v>15</v>
      </c>
      <c r="B170" s="139"/>
      <c r="C170" s="139"/>
      <c r="D170" s="139"/>
      <c r="E170" s="305" t="s">
        <v>119</v>
      </c>
      <c r="F170" s="140"/>
      <c r="G170" s="141" t="s">
        <v>18</v>
      </c>
      <c r="H170" s="279">
        <f>H127</f>
        <v>0</v>
      </c>
      <c r="I170" s="279"/>
      <c r="J170" s="279"/>
      <c r="K170" s="279"/>
      <c r="L170" s="279"/>
      <c r="M170" s="306" t="s">
        <v>143</v>
      </c>
      <c r="N170" s="307"/>
      <c r="O170" s="307"/>
      <c r="P170" s="308"/>
    </row>
    <row r="171" spans="1:16" ht="40.5" customHeight="1" x14ac:dyDescent="0.25">
      <c r="A171" s="309" t="s">
        <v>148</v>
      </c>
      <c r="B171" s="309"/>
      <c r="C171" s="139"/>
      <c r="D171" s="139"/>
      <c r="E171" s="305"/>
      <c r="F171" s="142"/>
      <c r="G171" s="143" t="s">
        <v>20</v>
      </c>
      <c r="H171" s="279">
        <f>H128</f>
        <v>0</v>
      </c>
      <c r="I171" s="279"/>
      <c r="J171" s="279"/>
      <c r="K171" s="279"/>
      <c r="L171" s="279"/>
      <c r="M171" s="310" t="s">
        <v>149</v>
      </c>
      <c r="N171" s="311"/>
      <c r="O171" s="312">
        <f>O128</f>
        <v>0</v>
      </c>
      <c r="P171" s="313"/>
    </row>
    <row r="172" spans="1:16" ht="33" customHeight="1" x14ac:dyDescent="0.25">
      <c r="A172" s="139"/>
      <c r="B172" s="139"/>
      <c r="C172" s="139"/>
      <c r="D172" s="139"/>
      <c r="E172" s="305"/>
      <c r="F172" s="140"/>
      <c r="G172" s="141" t="s">
        <v>134</v>
      </c>
      <c r="H172" s="283">
        <f>H129</f>
        <v>0</v>
      </c>
      <c r="I172" s="284"/>
      <c r="J172" s="285"/>
      <c r="K172" s="144" t="s">
        <v>133</v>
      </c>
      <c r="L172" s="145">
        <f>L129</f>
        <v>0</v>
      </c>
      <c r="M172" s="286" t="s">
        <v>120</v>
      </c>
      <c r="N172" s="286"/>
      <c r="O172" s="286"/>
      <c r="P172" s="286"/>
    </row>
    <row r="173" spans="1:16" ht="19.5" customHeight="1" x14ac:dyDescent="0.25">
      <c r="A173" s="75"/>
      <c r="B173" s="75"/>
      <c r="C173" s="75"/>
      <c r="D173" s="75"/>
      <c r="E173" s="305"/>
      <c r="F173" s="140"/>
      <c r="G173" s="141" t="s">
        <v>19</v>
      </c>
      <c r="H173" s="279">
        <f>H130</f>
        <v>0</v>
      </c>
      <c r="I173" s="279"/>
      <c r="J173" s="279"/>
      <c r="K173" s="279"/>
      <c r="L173" s="279"/>
      <c r="M173" s="140"/>
      <c r="N173" s="141"/>
      <c r="O173" s="279"/>
      <c r="P173" s="279"/>
    </row>
    <row r="174" spans="1:16" ht="18.75" x14ac:dyDescent="0.25">
      <c r="A174" s="146" t="s">
        <v>266</v>
      </c>
      <c r="B174" s="146"/>
      <c r="C174" s="146"/>
      <c r="D174" s="146"/>
      <c r="E174" s="146"/>
      <c r="F174" s="146"/>
      <c r="G174" s="146"/>
      <c r="H174" s="146"/>
      <c r="I174" s="146"/>
      <c r="J174" s="146"/>
      <c r="K174" s="146"/>
      <c r="L174" s="146"/>
      <c r="M174" s="146"/>
      <c r="N174" s="146"/>
      <c r="O174" s="136"/>
      <c r="P174" s="136"/>
    </row>
    <row r="175" spans="1:16" ht="18.75" x14ac:dyDescent="0.25">
      <c r="A175" s="146" t="s">
        <v>265</v>
      </c>
      <c r="B175" s="146"/>
      <c r="C175" s="146"/>
      <c r="D175" s="146"/>
      <c r="E175" s="146"/>
      <c r="F175" s="146"/>
      <c r="G175" s="146"/>
      <c r="H175" s="146"/>
      <c r="I175" s="146"/>
      <c r="J175" s="146"/>
      <c r="K175" s="146"/>
      <c r="L175" s="146"/>
      <c r="M175" s="146"/>
      <c r="N175" s="146"/>
      <c r="O175" s="136"/>
      <c r="P175" s="136"/>
    </row>
    <row r="176" spans="1:16" ht="15.75" x14ac:dyDescent="0.25">
      <c r="A176" s="112"/>
      <c r="B176" s="112"/>
      <c r="C176" s="112"/>
      <c r="D176" s="112"/>
      <c r="E176" s="112"/>
      <c r="F176" s="112"/>
      <c r="G176" s="112"/>
      <c r="H176" s="112"/>
      <c r="I176" s="112"/>
      <c r="J176" s="112"/>
      <c r="K176" s="112"/>
      <c r="L176" s="112"/>
      <c r="M176" s="112"/>
      <c r="N176" s="112"/>
      <c r="O176" s="136"/>
      <c r="P176" s="136"/>
    </row>
    <row r="177" spans="1:16" ht="18.75" x14ac:dyDescent="0.25">
      <c r="A177" s="110" t="s">
        <v>4</v>
      </c>
      <c r="B177" s="110" t="s">
        <v>5</v>
      </c>
      <c r="C177" s="110" t="s">
        <v>6</v>
      </c>
      <c r="D177" s="110" t="s">
        <v>7</v>
      </c>
      <c r="E177" s="110" t="s">
        <v>8</v>
      </c>
      <c r="F177" s="110" t="s">
        <v>9</v>
      </c>
      <c r="G177" s="110" t="s">
        <v>10</v>
      </c>
      <c r="H177" s="110" t="s">
        <v>11</v>
      </c>
      <c r="I177" s="113" t="s">
        <v>12</v>
      </c>
      <c r="J177" s="110" t="s">
        <v>13</v>
      </c>
      <c r="K177" s="110" t="s">
        <v>14</v>
      </c>
      <c r="L177" s="110" t="s">
        <v>24</v>
      </c>
      <c r="M177" s="113" t="s">
        <v>25</v>
      </c>
      <c r="N177" s="113" t="s">
        <v>110</v>
      </c>
      <c r="O177" s="102" t="s">
        <v>111</v>
      </c>
      <c r="P177" s="102" t="s">
        <v>112</v>
      </c>
    </row>
    <row r="178" spans="1:16" ht="111" customHeight="1" x14ac:dyDescent="0.25">
      <c r="A178" s="111" t="s">
        <v>0</v>
      </c>
      <c r="B178" s="114" t="s">
        <v>142</v>
      </c>
      <c r="C178" s="111" t="s">
        <v>139</v>
      </c>
      <c r="D178" s="237" t="s">
        <v>263</v>
      </c>
      <c r="E178" s="111" t="s">
        <v>1</v>
      </c>
      <c r="F178" s="111" t="s">
        <v>2</v>
      </c>
      <c r="G178" s="111" t="s">
        <v>144</v>
      </c>
      <c r="H178" s="111" t="s">
        <v>3</v>
      </c>
      <c r="I178" s="115" t="s">
        <v>277</v>
      </c>
      <c r="J178" s="111" t="s">
        <v>138</v>
      </c>
      <c r="K178" s="111" t="s">
        <v>136</v>
      </c>
      <c r="L178" s="111" t="s">
        <v>140</v>
      </c>
      <c r="M178" s="115" t="s">
        <v>145</v>
      </c>
      <c r="N178" s="116" t="s">
        <v>141</v>
      </c>
      <c r="O178" s="103" t="s">
        <v>146</v>
      </c>
      <c r="P178" s="103" t="s">
        <v>147</v>
      </c>
    </row>
    <row r="179" spans="1:16" ht="26.25" customHeight="1" x14ac:dyDescent="0.25">
      <c r="A179" s="117">
        <v>116</v>
      </c>
      <c r="B179" s="117"/>
      <c r="C179" s="117"/>
      <c r="D179" s="118"/>
      <c r="E179" s="119"/>
      <c r="F179" s="119"/>
      <c r="G179" s="117"/>
      <c r="H179" s="120"/>
      <c r="I179" s="121"/>
      <c r="J179" s="120"/>
      <c r="K179" s="117"/>
      <c r="L179" s="120"/>
      <c r="M179" s="122"/>
      <c r="N179" s="123"/>
      <c r="O179" s="101"/>
      <c r="P179" s="101"/>
    </row>
    <row r="180" spans="1:16" ht="26.25" customHeight="1" x14ac:dyDescent="0.25">
      <c r="A180" s="117">
        <v>117</v>
      </c>
      <c r="B180" s="117"/>
      <c r="C180" s="117"/>
      <c r="D180" s="118"/>
      <c r="E180" s="119"/>
      <c r="F180" s="119"/>
      <c r="G180" s="117"/>
      <c r="H180" s="120"/>
      <c r="I180" s="121"/>
      <c r="J180" s="120"/>
      <c r="K180" s="117"/>
      <c r="L180" s="120"/>
      <c r="M180" s="122"/>
      <c r="N180" s="123"/>
      <c r="O180" s="101"/>
      <c r="P180" s="101"/>
    </row>
    <row r="181" spans="1:16" ht="26.25" customHeight="1" x14ac:dyDescent="0.25">
      <c r="A181" s="117">
        <v>118</v>
      </c>
      <c r="B181" s="117"/>
      <c r="C181" s="117"/>
      <c r="D181" s="118"/>
      <c r="E181" s="119"/>
      <c r="F181" s="119"/>
      <c r="G181" s="117"/>
      <c r="H181" s="120"/>
      <c r="I181" s="121"/>
      <c r="J181" s="120"/>
      <c r="K181" s="117"/>
      <c r="L181" s="120"/>
      <c r="M181" s="122"/>
      <c r="N181" s="123"/>
      <c r="O181" s="101"/>
      <c r="P181" s="101"/>
    </row>
    <row r="182" spans="1:16" ht="26.25" customHeight="1" x14ac:dyDescent="0.25">
      <c r="A182" s="117">
        <v>119</v>
      </c>
      <c r="B182" s="117"/>
      <c r="C182" s="117"/>
      <c r="D182" s="118"/>
      <c r="E182" s="119"/>
      <c r="F182" s="119"/>
      <c r="G182" s="117"/>
      <c r="H182" s="120"/>
      <c r="I182" s="121"/>
      <c r="J182" s="120"/>
      <c r="K182" s="117"/>
      <c r="L182" s="120"/>
      <c r="M182" s="122"/>
      <c r="N182" s="123"/>
      <c r="O182" s="101"/>
      <c r="P182" s="101"/>
    </row>
    <row r="183" spans="1:16" ht="26.25" customHeight="1" x14ac:dyDescent="0.25">
      <c r="A183" s="117">
        <v>120</v>
      </c>
      <c r="B183" s="117"/>
      <c r="C183" s="117"/>
      <c r="D183" s="118"/>
      <c r="E183" s="119"/>
      <c r="F183" s="119"/>
      <c r="G183" s="117"/>
      <c r="H183" s="120"/>
      <c r="I183" s="121"/>
      <c r="J183" s="120"/>
      <c r="K183" s="117"/>
      <c r="L183" s="120"/>
      <c r="M183" s="122"/>
      <c r="N183" s="123"/>
      <c r="O183" s="101"/>
      <c r="P183" s="101"/>
    </row>
    <row r="184" spans="1:16" ht="26.25" customHeight="1" x14ac:dyDescent="0.25">
      <c r="A184" s="117">
        <v>121</v>
      </c>
      <c r="B184" s="117"/>
      <c r="C184" s="117"/>
      <c r="D184" s="118"/>
      <c r="E184" s="120"/>
      <c r="F184" s="120"/>
      <c r="G184" s="117"/>
      <c r="H184" s="120"/>
      <c r="I184" s="121"/>
      <c r="J184" s="120"/>
      <c r="K184" s="117"/>
      <c r="L184" s="120"/>
      <c r="M184" s="122"/>
      <c r="N184" s="123"/>
      <c r="O184" s="101"/>
      <c r="P184" s="101"/>
    </row>
    <row r="185" spans="1:16" ht="26.25" customHeight="1" x14ac:dyDescent="0.25">
      <c r="A185" s="117">
        <v>122</v>
      </c>
      <c r="B185" s="117"/>
      <c r="C185" s="117"/>
      <c r="D185" s="118"/>
      <c r="E185" s="120"/>
      <c r="F185" s="120"/>
      <c r="G185" s="117"/>
      <c r="H185" s="120"/>
      <c r="I185" s="121"/>
      <c r="J185" s="120"/>
      <c r="K185" s="117"/>
      <c r="L185" s="120"/>
      <c r="M185" s="122"/>
      <c r="N185" s="123"/>
      <c r="O185" s="101"/>
      <c r="P185" s="101"/>
    </row>
    <row r="186" spans="1:16" ht="26.25" customHeight="1" x14ac:dyDescent="0.25">
      <c r="A186" s="117">
        <v>123</v>
      </c>
      <c r="B186" s="117"/>
      <c r="C186" s="117"/>
      <c r="D186" s="118"/>
      <c r="E186" s="120"/>
      <c r="F186" s="120"/>
      <c r="G186" s="117"/>
      <c r="H186" s="120"/>
      <c r="I186" s="121"/>
      <c r="J186" s="120"/>
      <c r="K186" s="117"/>
      <c r="L186" s="120"/>
      <c r="M186" s="122"/>
      <c r="N186" s="123"/>
      <c r="O186" s="101"/>
      <c r="P186" s="101"/>
    </row>
    <row r="187" spans="1:16" ht="26.25" customHeight="1" x14ac:dyDescent="0.25">
      <c r="A187" s="117">
        <v>124</v>
      </c>
      <c r="B187" s="117"/>
      <c r="C187" s="117"/>
      <c r="D187" s="118"/>
      <c r="E187" s="120"/>
      <c r="F187" s="120"/>
      <c r="G187" s="117"/>
      <c r="H187" s="120"/>
      <c r="I187" s="121"/>
      <c r="J187" s="120"/>
      <c r="K187" s="117"/>
      <c r="L187" s="120"/>
      <c r="M187" s="122"/>
      <c r="N187" s="123"/>
      <c r="O187" s="101"/>
      <c r="P187" s="101"/>
    </row>
    <row r="188" spans="1:16" ht="26.25" customHeight="1" x14ac:dyDescent="0.25">
      <c r="A188" s="117">
        <v>125</v>
      </c>
      <c r="B188" s="117"/>
      <c r="C188" s="117"/>
      <c r="D188" s="118"/>
      <c r="E188" s="120"/>
      <c r="F188" s="120"/>
      <c r="G188" s="117"/>
      <c r="H188" s="120"/>
      <c r="I188" s="121"/>
      <c r="J188" s="120"/>
      <c r="K188" s="117"/>
      <c r="L188" s="120"/>
      <c r="M188" s="122"/>
      <c r="N188" s="123"/>
      <c r="O188" s="101"/>
      <c r="P188" s="101"/>
    </row>
    <row r="189" spans="1:16" ht="26.25" customHeight="1" x14ac:dyDescent="0.25">
      <c r="A189" s="117">
        <v>126</v>
      </c>
      <c r="B189" s="117"/>
      <c r="C189" s="117"/>
      <c r="D189" s="118"/>
      <c r="E189" s="120"/>
      <c r="F189" s="120"/>
      <c r="G189" s="117"/>
      <c r="H189" s="120"/>
      <c r="I189" s="121"/>
      <c r="J189" s="120"/>
      <c r="K189" s="117"/>
      <c r="L189" s="120"/>
      <c r="M189" s="122"/>
      <c r="N189" s="123"/>
      <c r="O189" s="101"/>
      <c r="P189" s="101"/>
    </row>
    <row r="190" spans="1:16" ht="26.25" customHeight="1" x14ac:dyDescent="0.25">
      <c r="A190" s="117">
        <v>127</v>
      </c>
      <c r="B190" s="117"/>
      <c r="C190" s="117"/>
      <c r="D190" s="118"/>
      <c r="E190" s="120"/>
      <c r="F190" s="120"/>
      <c r="G190" s="117"/>
      <c r="H190" s="120"/>
      <c r="I190" s="121"/>
      <c r="J190" s="120"/>
      <c r="K190" s="117"/>
      <c r="L190" s="120"/>
      <c r="M190" s="122"/>
      <c r="N190" s="123"/>
      <c r="O190" s="101"/>
      <c r="P190" s="101"/>
    </row>
    <row r="191" spans="1:16" ht="26.25" customHeight="1" x14ac:dyDescent="0.25">
      <c r="A191" s="117">
        <v>128</v>
      </c>
      <c r="B191" s="117"/>
      <c r="C191" s="117"/>
      <c r="D191" s="118"/>
      <c r="E191" s="120"/>
      <c r="F191" s="120"/>
      <c r="G191" s="117"/>
      <c r="H191" s="120"/>
      <c r="I191" s="121"/>
      <c r="J191" s="120"/>
      <c r="K191" s="117"/>
      <c r="L191" s="120"/>
      <c r="M191" s="122"/>
      <c r="N191" s="123"/>
      <c r="O191" s="101"/>
      <c r="P191" s="101"/>
    </row>
    <row r="192" spans="1:16" ht="26.25" customHeight="1" x14ac:dyDescent="0.25">
      <c r="A192" s="117">
        <v>129</v>
      </c>
      <c r="B192" s="117"/>
      <c r="C192" s="117"/>
      <c r="D192" s="118"/>
      <c r="E192" s="120"/>
      <c r="F192" s="120"/>
      <c r="G192" s="117"/>
      <c r="H192" s="120"/>
      <c r="I192" s="121"/>
      <c r="J192" s="120"/>
      <c r="K192" s="117"/>
      <c r="L192" s="120"/>
      <c r="M192" s="122"/>
      <c r="N192" s="123"/>
      <c r="O192" s="101"/>
      <c r="P192" s="101"/>
    </row>
    <row r="193" spans="1:16" ht="26.25" customHeight="1" x14ac:dyDescent="0.25">
      <c r="A193" s="117">
        <v>130</v>
      </c>
      <c r="B193" s="117"/>
      <c r="C193" s="117"/>
      <c r="D193" s="118"/>
      <c r="E193" s="120"/>
      <c r="F193" s="120"/>
      <c r="G193" s="117"/>
      <c r="H193" s="120"/>
      <c r="I193" s="121"/>
      <c r="J193" s="120"/>
      <c r="K193" s="117"/>
      <c r="L193" s="120"/>
      <c r="M193" s="122"/>
      <c r="N193" s="123"/>
      <c r="O193" s="101"/>
      <c r="P193" s="101"/>
    </row>
    <row r="194" spans="1:16" ht="26.25" customHeight="1" x14ac:dyDescent="0.25">
      <c r="A194" s="117">
        <v>131</v>
      </c>
      <c r="B194" s="117"/>
      <c r="C194" s="117"/>
      <c r="D194" s="118"/>
      <c r="E194" s="120"/>
      <c r="F194" s="120"/>
      <c r="G194" s="117"/>
      <c r="H194" s="120"/>
      <c r="I194" s="121"/>
      <c r="J194" s="120"/>
      <c r="K194" s="117"/>
      <c r="L194" s="120"/>
      <c r="M194" s="122"/>
      <c r="N194" s="123"/>
      <c r="O194" s="101"/>
      <c r="P194" s="101"/>
    </row>
    <row r="195" spans="1:16" ht="26.25" customHeight="1" x14ac:dyDescent="0.25">
      <c r="A195" s="117">
        <v>132</v>
      </c>
      <c r="B195" s="117"/>
      <c r="C195" s="117"/>
      <c r="D195" s="118"/>
      <c r="E195" s="120"/>
      <c r="F195" s="120"/>
      <c r="G195" s="117"/>
      <c r="H195" s="120"/>
      <c r="I195" s="121"/>
      <c r="J195" s="120"/>
      <c r="K195" s="117"/>
      <c r="L195" s="120"/>
      <c r="M195" s="122"/>
      <c r="N195" s="123"/>
      <c r="O195" s="101"/>
      <c r="P195" s="101"/>
    </row>
    <row r="196" spans="1:16" ht="26.25" customHeight="1" x14ac:dyDescent="0.25">
      <c r="A196" s="117">
        <v>133</v>
      </c>
      <c r="B196" s="117"/>
      <c r="C196" s="117"/>
      <c r="D196" s="118"/>
      <c r="E196" s="120"/>
      <c r="F196" s="120"/>
      <c r="G196" s="117"/>
      <c r="H196" s="120"/>
      <c r="I196" s="121"/>
      <c r="J196" s="120"/>
      <c r="K196" s="117"/>
      <c r="L196" s="120"/>
      <c r="M196" s="122"/>
      <c r="N196" s="123"/>
      <c r="O196" s="101"/>
      <c r="P196" s="101"/>
    </row>
    <row r="197" spans="1:16" ht="26.25" customHeight="1" x14ac:dyDescent="0.25">
      <c r="A197" s="117">
        <v>134</v>
      </c>
      <c r="B197" s="117"/>
      <c r="C197" s="117"/>
      <c r="D197" s="118"/>
      <c r="E197" s="120"/>
      <c r="F197" s="120"/>
      <c r="G197" s="117"/>
      <c r="H197" s="120"/>
      <c r="I197" s="121"/>
      <c r="J197" s="120"/>
      <c r="K197" s="117"/>
      <c r="L197" s="120"/>
      <c r="M197" s="122"/>
      <c r="N197" s="123"/>
      <c r="O197" s="101"/>
      <c r="P197" s="101"/>
    </row>
    <row r="198" spans="1:16" ht="26.25" customHeight="1" x14ac:dyDescent="0.25">
      <c r="A198" s="117">
        <v>135</v>
      </c>
      <c r="B198" s="117"/>
      <c r="C198" s="117"/>
      <c r="D198" s="118"/>
      <c r="E198" s="120"/>
      <c r="F198" s="120"/>
      <c r="G198" s="117"/>
      <c r="H198" s="120"/>
      <c r="I198" s="121"/>
      <c r="J198" s="120"/>
      <c r="K198" s="117"/>
      <c r="L198" s="120"/>
      <c r="M198" s="122"/>
      <c r="N198" s="123"/>
      <c r="O198" s="101"/>
      <c r="P198" s="101"/>
    </row>
    <row r="199" spans="1:16" ht="26.25" customHeight="1" x14ac:dyDescent="0.25">
      <c r="A199" s="117">
        <v>136</v>
      </c>
      <c r="B199" s="117"/>
      <c r="C199" s="117"/>
      <c r="D199" s="118"/>
      <c r="E199" s="120"/>
      <c r="F199" s="120"/>
      <c r="G199" s="117"/>
      <c r="H199" s="120"/>
      <c r="I199" s="121"/>
      <c r="J199" s="120"/>
      <c r="K199" s="117"/>
      <c r="L199" s="120"/>
      <c r="M199" s="122"/>
      <c r="N199" s="123"/>
      <c r="O199" s="101"/>
      <c r="P199" s="101"/>
    </row>
    <row r="200" spans="1:16" ht="26.25" customHeight="1" x14ac:dyDescent="0.25">
      <c r="A200" s="117">
        <v>137</v>
      </c>
      <c r="B200" s="117"/>
      <c r="C200" s="117"/>
      <c r="D200" s="118"/>
      <c r="E200" s="120"/>
      <c r="F200" s="120"/>
      <c r="G200" s="117"/>
      <c r="H200" s="120"/>
      <c r="I200" s="121"/>
      <c r="J200" s="120"/>
      <c r="K200" s="117"/>
      <c r="L200" s="120"/>
      <c r="M200" s="122"/>
      <c r="N200" s="123"/>
      <c r="O200" s="101"/>
      <c r="P200" s="101"/>
    </row>
    <row r="201" spans="1:16" ht="26.25" customHeight="1" x14ac:dyDescent="0.25">
      <c r="A201" s="117">
        <v>138</v>
      </c>
      <c r="B201" s="117"/>
      <c r="C201" s="117"/>
      <c r="D201" s="118"/>
      <c r="E201" s="120"/>
      <c r="F201" s="120"/>
      <c r="G201" s="117"/>
      <c r="H201" s="120"/>
      <c r="I201" s="121"/>
      <c r="J201" s="120"/>
      <c r="K201" s="117"/>
      <c r="L201" s="120"/>
      <c r="M201" s="122"/>
      <c r="N201" s="123"/>
      <c r="O201" s="101"/>
      <c r="P201" s="101"/>
    </row>
    <row r="202" spans="1:16" ht="26.25" customHeight="1" x14ac:dyDescent="0.25">
      <c r="A202" s="117">
        <v>139</v>
      </c>
      <c r="B202" s="117"/>
      <c r="C202" s="117"/>
      <c r="D202" s="118"/>
      <c r="E202" s="120"/>
      <c r="F202" s="120"/>
      <c r="G202" s="117"/>
      <c r="H202" s="120"/>
      <c r="I202" s="121"/>
      <c r="J202" s="120"/>
      <c r="K202" s="117"/>
      <c r="L202" s="120"/>
      <c r="M202" s="122"/>
      <c r="N202" s="123"/>
      <c r="O202" s="101"/>
      <c r="P202" s="101"/>
    </row>
    <row r="203" spans="1:16" ht="26.25" customHeight="1" x14ac:dyDescent="0.25">
      <c r="A203" s="117">
        <v>140</v>
      </c>
      <c r="B203" s="117"/>
      <c r="C203" s="117"/>
      <c r="D203" s="118"/>
      <c r="E203" s="120"/>
      <c r="F203" s="120"/>
      <c r="G203" s="117"/>
      <c r="H203" s="120"/>
      <c r="I203" s="121"/>
      <c r="J203" s="120"/>
      <c r="K203" s="117"/>
      <c r="L203" s="120"/>
      <c r="M203" s="122"/>
      <c r="N203" s="123"/>
      <c r="O203" s="101"/>
      <c r="P203" s="101"/>
    </row>
    <row r="204" spans="1:16" ht="26.25" customHeight="1" x14ac:dyDescent="0.25">
      <c r="A204" s="117">
        <v>141</v>
      </c>
      <c r="B204" s="117"/>
      <c r="C204" s="117"/>
      <c r="D204" s="118"/>
      <c r="E204" s="120"/>
      <c r="F204" s="120"/>
      <c r="G204" s="117"/>
      <c r="H204" s="120"/>
      <c r="I204" s="121"/>
      <c r="J204" s="120"/>
      <c r="K204" s="117"/>
      <c r="L204" s="120"/>
      <c r="M204" s="122"/>
      <c r="N204" s="123"/>
      <c r="O204" s="101"/>
      <c r="P204" s="101"/>
    </row>
    <row r="205" spans="1:16" ht="26.25" customHeight="1" x14ac:dyDescent="0.25">
      <c r="A205" s="117">
        <v>142</v>
      </c>
      <c r="B205" s="117"/>
      <c r="C205" s="117"/>
      <c r="D205" s="118"/>
      <c r="E205" s="120"/>
      <c r="F205" s="120"/>
      <c r="G205" s="117"/>
      <c r="H205" s="120"/>
      <c r="I205" s="121"/>
      <c r="J205" s="120"/>
      <c r="K205" s="117"/>
      <c r="L205" s="120"/>
      <c r="M205" s="122"/>
      <c r="N205" s="123"/>
      <c r="O205" s="101"/>
      <c r="P205" s="101"/>
    </row>
    <row r="206" spans="1:16" ht="26.25" customHeight="1" x14ac:dyDescent="0.25">
      <c r="A206" s="117">
        <v>143</v>
      </c>
      <c r="B206" s="117"/>
      <c r="C206" s="117"/>
      <c r="D206" s="118"/>
      <c r="E206" s="120"/>
      <c r="F206" s="120"/>
      <c r="G206" s="117"/>
      <c r="H206" s="120"/>
      <c r="I206" s="121"/>
      <c r="J206" s="120"/>
      <c r="K206" s="117"/>
      <c r="L206" s="120"/>
      <c r="M206" s="122"/>
      <c r="N206" s="123"/>
      <c r="O206" s="101"/>
      <c r="P206" s="101"/>
    </row>
    <row r="207" spans="1:16" ht="26.25" customHeight="1" x14ac:dyDescent="0.25">
      <c r="A207" s="117">
        <v>144</v>
      </c>
      <c r="B207" s="117"/>
      <c r="C207" s="117"/>
      <c r="D207" s="118"/>
      <c r="E207" s="120"/>
      <c r="F207" s="120"/>
      <c r="G207" s="117"/>
      <c r="H207" s="120"/>
      <c r="I207" s="121"/>
      <c r="J207" s="120"/>
      <c r="K207" s="117"/>
      <c r="L207" s="120"/>
      <c r="M207" s="122"/>
      <c r="N207" s="123"/>
      <c r="O207" s="101"/>
      <c r="P207" s="101"/>
    </row>
    <row r="208" spans="1:16" ht="26.25" customHeight="1" x14ac:dyDescent="0.25">
      <c r="A208" s="117">
        <v>145</v>
      </c>
      <c r="B208" s="117"/>
      <c r="C208" s="117"/>
      <c r="D208" s="118"/>
      <c r="E208" s="120"/>
      <c r="F208" s="120"/>
      <c r="G208" s="117"/>
      <c r="H208" s="120"/>
      <c r="I208" s="121"/>
      <c r="J208" s="120"/>
      <c r="K208" s="117"/>
      <c r="L208" s="120"/>
      <c r="M208" s="122"/>
      <c r="N208" s="123"/>
      <c r="O208" s="101"/>
      <c r="P208" s="101"/>
    </row>
    <row r="209" spans="1:16" ht="26.25" customHeight="1" x14ac:dyDescent="0.25">
      <c r="A209" s="302" t="s">
        <v>153</v>
      </c>
      <c r="B209" s="302"/>
      <c r="C209" s="302"/>
      <c r="D209" s="302"/>
      <c r="E209" s="303"/>
      <c r="F209" s="124"/>
      <c r="G209" s="110"/>
      <c r="H209" s="110"/>
      <c r="I209" s="124"/>
      <c r="J209" s="125"/>
      <c r="K209" s="125"/>
      <c r="L209" s="124"/>
      <c r="M209" s="126"/>
      <c r="N209" s="127"/>
      <c r="O209" s="101"/>
      <c r="P209" s="101"/>
    </row>
    <row r="210" spans="1:16" ht="33" customHeight="1" x14ac:dyDescent="0.25">
      <c r="A210" s="75"/>
      <c r="B210" s="75"/>
      <c r="C210" s="75"/>
      <c r="D210" s="75"/>
      <c r="E210" s="75"/>
      <c r="F210" s="75"/>
      <c r="G210" s="75"/>
      <c r="H210" s="75"/>
      <c r="I210" s="137" t="s">
        <v>26</v>
      </c>
      <c r="J210" s="75"/>
      <c r="K210" s="75"/>
      <c r="L210" s="274" t="s">
        <v>27</v>
      </c>
      <c r="M210" s="275"/>
      <c r="N210" s="138"/>
      <c r="O210" s="136"/>
      <c r="P210" s="136"/>
    </row>
    <row r="211" spans="1:16" ht="20.25" customHeight="1" x14ac:dyDescent="0.25">
      <c r="A211" s="75"/>
      <c r="B211" s="75"/>
      <c r="C211" s="75"/>
      <c r="D211" s="75"/>
      <c r="E211" s="75"/>
      <c r="F211" s="75"/>
      <c r="G211" s="75"/>
      <c r="H211" s="75"/>
      <c r="I211" s="75"/>
      <c r="J211" s="75"/>
      <c r="K211" s="75"/>
      <c r="L211" s="304" t="s">
        <v>103</v>
      </c>
      <c r="M211" s="304"/>
      <c r="N211" s="304"/>
      <c r="O211" s="136"/>
      <c r="P211" s="136"/>
    </row>
    <row r="212" spans="1:16" ht="26.25" customHeight="1" x14ac:dyDescent="0.25">
      <c r="A212" s="139" t="s">
        <v>15</v>
      </c>
      <c r="B212" s="139"/>
      <c r="C212" s="139"/>
      <c r="D212" s="139"/>
      <c r="E212" s="305" t="s">
        <v>119</v>
      </c>
      <c r="F212" s="140"/>
      <c r="G212" s="141" t="s">
        <v>18</v>
      </c>
      <c r="H212" s="279">
        <f>H169</f>
        <v>0</v>
      </c>
      <c r="I212" s="279"/>
      <c r="J212" s="279"/>
      <c r="K212" s="279"/>
      <c r="L212" s="279"/>
      <c r="M212" s="306" t="s">
        <v>143</v>
      </c>
      <c r="N212" s="307"/>
      <c r="O212" s="307"/>
      <c r="P212" s="308"/>
    </row>
    <row r="213" spans="1:16" ht="40.5" customHeight="1" x14ac:dyDescent="0.25">
      <c r="A213" s="309" t="s">
        <v>148</v>
      </c>
      <c r="B213" s="309"/>
      <c r="C213" s="139"/>
      <c r="D213" s="139"/>
      <c r="E213" s="305"/>
      <c r="F213" s="142"/>
      <c r="G213" s="143" t="s">
        <v>20</v>
      </c>
      <c r="H213" s="279">
        <f>H170</f>
        <v>0</v>
      </c>
      <c r="I213" s="279"/>
      <c r="J213" s="279"/>
      <c r="K213" s="279"/>
      <c r="L213" s="279"/>
      <c r="M213" s="310" t="s">
        <v>149</v>
      </c>
      <c r="N213" s="311"/>
      <c r="O213" s="312">
        <f>O170</f>
        <v>0</v>
      </c>
      <c r="P213" s="313"/>
    </row>
    <row r="214" spans="1:16" ht="33" customHeight="1" x14ac:dyDescent="0.25">
      <c r="A214" s="139"/>
      <c r="B214" s="139"/>
      <c r="C214" s="139"/>
      <c r="D214" s="139"/>
      <c r="E214" s="305"/>
      <c r="F214" s="140"/>
      <c r="G214" s="141" t="s">
        <v>134</v>
      </c>
      <c r="H214" s="283">
        <f>H171</f>
        <v>0</v>
      </c>
      <c r="I214" s="284"/>
      <c r="J214" s="285"/>
      <c r="K214" s="144" t="s">
        <v>133</v>
      </c>
      <c r="L214" s="145">
        <f>L171</f>
        <v>0</v>
      </c>
      <c r="M214" s="286" t="s">
        <v>120</v>
      </c>
      <c r="N214" s="286"/>
      <c r="O214" s="286"/>
      <c r="P214" s="286"/>
    </row>
    <row r="215" spans="1:16" ht="19.5" customHeight="1" x14ac:dyDescent="0.25">
      <c r="A215" s="75"/>
      <c r="B215" s="75"/>
      <c r="C215" s="75"/>
      <c r="D215" s="75"/>
      <c r="E215" s="305"/>
      <c r="F215" s="140"/>
      <c r="G215" s="141" t="s">
        <v>19</v>
      </c>
      <c r="H215" s="279">
        <f>H172</f>
        <v>0</v>
      </c>
      <c r="I215" s="279"/>
      <c r="J215" s="279"/>
      <c r="K215" s="279"/>
      <c r="L215" s="279"/>
      <c r="M215" s="140"/>
      <c r="N215" s="141"/>
      <c r="O215" s="279"/>
      <c r="P215" s="279"/>
    </row>
    <row r="216" spans="1:16" ht="18.75" x14ac:dyDescent="0.25">
      <c r="A216" s="146" t="s">
        <v>264</v>
      </c>
      <c r="B216" s="146"/>
      <c r="C216" s="146"/>
      <c r="D216" s="146"/>
      <c r="E216" s="146"/>
      <c r="F216" s="146"/>
      <c r="G216" s="146"/>
      <c r="H216" s="146"/>
      <c r="I216" s="146"/>
      <c r="J216" s="146"/>
      <c r="K216" s="146"/>
      <c r="L216" s="146"/>
      <c r="M216" s="146"/>
      <c r="N216" s="146"/>
      <c r="O216" s="136"/>
      <c r="P216" s="136"/>
    </row>
    <row r="217" spans="1:16" ht="18.75" x14ac:dyDescent="0.25">
      <c r="A217" s="146" t="s">
        <v>265</v>
      </c>
      <c r="B217" s="146"/>
      <c r="C217" s="146"/>
      <c r="D217" s="146"/>
      <c r="E217" s="146"/>
      <c r="F217" s="146"/>
      <c r="G217" s="146"/>
      <c r="H217" s="146"/>
      <c r="I217" s="146"/>
      <c r="J217" s="146"/>
      <c r="K217" s="146"/>
      <c r="L217" s="146"/>
      <c r="M217" s="146"/>
      <c r="N217" s="146"/>
      <c r="O217" s="136"/>
      <c r="P217" s="136"/>
    </row>
    <row r="218" spans="1:16" ht="15.75" x14ac:dyDescent="0.25">
      <c r="A218" s="112"/>
      <c r="B218" s="112"/>
      <c r="C218" s="112"/>
      <c r="D218" s="112"/>
      <c r="E218" s="112"/>
      <c r="F218" s="112"/>
      <c r="G218" s="112"/>
      <c r="H218" s="112"/>
      <c r="I218" s="112"/>
      <c r="J218" s="112"/>
      <c r="K218" s="112"/>
      <c r="L218" s="112"/>
      <c r="M218" s="112"/>
      <c r="N218" s="112"/>
      <c r="O218" s="136"/>
      <c r="P218" s="136"/>
    </row>
    <row r="219" spans="1:16" ht="18.75" x14ac:dyDescent="0.25">
      <c r="A219" s="110" t="s">
        <v>4</v>
      </c>
      <c r="B219" s="110" t="s">
        <v>5</v>
      </c>
      <c r="C219" s="110" t="s">
        <v>6</v>
      </c>
      <c r="D219" s="110" t="s">
        <v>7</v>
      </c>
      <c r="E219" s="110" t="s">
        <v>8</v>
      </c>
      <c r="F219" s="110" t="s">
        <v>9</v>
      </c>
      <c r="G219" s="110" t="s">
        <v>10</v>
      </c>
      <c r="H219" s="110" t="s">
        <v>11</v>
      </c>
      <c r="I219" s="113" t="s">
        <v>12</v>
      </c>
      <c r="J219" s="110" t="s">
        <v>13</v>
      </c>
      <c r="K219" s="110" t="s">
        <v>14</v>
      </c>
      <c r="L219" s="110" t="s">
        <v>24</v>
      </c>
      <c r="M219" s="113" t="s">
        <v>25</v>
      </c>
      <c r="N219" s="113" t="s">
        <v>110</v>
      </c>
      <c r="O219" s="102" t="s">
        <v>111</v>
      </c>
      <c r="P219" s="102" t="s">
        <v>112</v>
      </c>
    </row>
    <row r="220" spans="1:16" ht="111" customHeight="1" x14ac:dyDescent="0.25">
      <c r="A220" s="111" t="s">
        <v>0</v>
      </c>
      <c r="B220" s="114" t="s">
        <v>142</v>
      </c>
      <c r="C220" s="111" t="s">
        <v>139</v>
      </c>
      <c r="D220" s="237" t="s">
        <v>263</v>
      </c>
      <c r="E220" s="111" t="s">
        <v>1</v>
      </c>
      <c r="F220" s="111" t="s">
        <v>2</v>
      </c>
      <c r="G220" s="111" t="s">
        <v>144</v>
      </c>
      <c r="H220" s="111" t="s">
        <v>3</v>
      </c>
      <c r="I220" s="115" t="s">
        <v>277</v>
      </c>
      <c r="J220" s="111" t="s">
        <v>138</v>
      </c>
      <c r="K220" s="111" t="s">
        <v>136</v>
      </c>
      <c r="L220" s="111" t="s">
        <v>140</v>
      </c>
      <c r="M220" s="115" t="s">
        <v>145</v>
      </c>
      <c r="N220" s="116" t="s">
        <v>141</v>
      </c>
      <c r="O220" s="103" t="s">
        <v>146</v>
      </c>
      <c r="P220" s="103" t="s">
        <v>147</v>
      </c>
    </row>
    <row r="221" spans="1:16" ht="26.25" customHeight="1" x14ac:dyDescent="0.25">
      <c r="A221" s="117">
        <v>146</v>
      </c>
      <c r="B221" s="117"/>
      <c r="C221" s="117"/>
      <c r="D221" s="118"/>
      <c r="E221" s="119"/>
      <c r="F221" s="119"/>
      <c r="G221" s="117"/>
      <c r="H221" s="120"/>
      <c r="I221" s="121"/>
      <c r="J221" s="120"/>
      <c r="K221" s="117"/>
      <c r="L221" s="120"/>
      <c r="M221" s="122"/>
      <c r="N221" s="123"/>
      <c r="O221" s="101"/>
      <c r="P221" s="101"/>
    </row>
    <row r="222" spans="1:16" ht="26.25" customHeight="1" x14ac:dyDescent="0.25">
      <c r="A222" s="117">
        <v>147</v>
      </c>
      <c r="B222" s="117"/>
      <c r="C222" s="117"/>
      <c r="D222" s="118"/>
      <c r="E222" s="119"/>
      <c r="F222" s="119"/>
      <c r="G222" s="117"/>
      <c r="H222" s="120"/>
      <c r="I222" s="121"/>
      <c r="J222" s="120"/>
      <c r="K222" s="117"/>
      <c r="L222" s="120"/>
      <c r="M222" s="122"/>
      <c r="N222" s="123"/>
      <c r="O222" s="101"/>
      <c r="P222" s="101"/>
    </row>
    <row r="223" spans="1:16" ht="26.25" customHeight="1" x14ac:dyDescent="0.25">
      <c r="A223" s="117">
        <v>148</v>
      </c>
      <c r="B223" s="117"/>
      <c r="C223" s="117"/>
      <c r="D223" s="118"/>
      <c r="E223" s="119"/>
      <c r="F223" s="119"/>
      <c r="G223" s="117"/>
      <c r="H223" s="120"/>
      <c r="I223" s="121"/>
      <c r="J223" s="120"/>
      <c r="K223" s="117"/>
      <c r="L223" s="120"/>
      <c r="M223" s="122"/>
      <c r="N223" s="123"/>
      <c r="O223" s="101"/>
      <c r="P223" s="101"/>
    </row>
    <row r="224" spans="1:16" ht="26.25" customHeight="1" x14ac:dyDescent="0.25">
      <c r="A224" s="117">
        <v>149</v>
      </c>
      <c r="B224" s="117"/>
      <c r="C224" s="117"/>
      <c r="D224" s="118"/>
      <c r="E224" s="119"/>
      <c r="F224" s="119"/>
      <c r="G224" s="117"/>
      <c r="H224" s="120"/>
      <c r="I224" s="121"/>
      <c r="J224" s="120"/>
      <c r="K224" s="117"/>
      <c r="L224" s="120"/>
      <c r="M224" s="122"/>
      <c r="N224" s="123"/>
      <c r="O224" s="101"/>
      <c r="P224" s="101"/>
    </row>
    <row r="225" spans="1:16" ht="26.25" customHeight="1" x14ac:dyDescent="0.25">
      <c r="A225" s="117">
        <v>150</v>
      </c>
      <c r="B225" s="117"/>
      <c r="C225" s="117"/>
      <c r="D225" s="118"/>
      <c r="E225" s="119"/>
      <c r="F225" s="119"/>
      <c r="G225" s="117"/>
      <c r="H225" s="120"/>
      <c r="I225" s="121"/>
      <c r="J225" s="120"/>
      <c r="K225" s="117"/>
      <c r="L225" s="120"/>
      <c r="M225" s="122"/>
      <c r="N225" s="123"/>
      <c r="O225" s="101"/>
      <c r="P225" s="101"/>
    </row>
    <row r="226" spans="1:16" ht="26.25" customHeight="1" x14ac:dyDescent="0.25">
      <c r="A226" s="117">
        <v>151</v>
      </c>
      <c r="B226" s="117"/>
      <c r="C226" s="117"/>
      <c r="D226" s="118"/>
      <c r="E226" s="120"/>
      <c r="F226" s="120"/>
      <c r="G226" s="117"/>
      <c r="H226" s="120"/>
      <c r="I226" s="121"/>
      <c r="J226" s="120"/>
      <c r="K226" s="117"/>
      <c r="L226" s="120"/>
      <c r="M226" s="122"/>
      <c r="N226" s="123"/>
      <c r="O226" s="101"/>
      <c r="P226" s="101"/>
    </row>
    <row r="227" spans="1:16" ht="26.25" customHeight="1" x14ac:dyDescent="0.25">
      <c r="A227" s="117">
        <v>152</v>
      </c>
      <c r="B227" s="117"/>
      <c r="C227" s="117"/>
      <c r="D227" s="118"/>
      <c r="E227" s="120"/>
      <c r="F227" s="120"/>
      <c r="G227" s="117"/>
      <c r="H227" s="120"/>
      <c r="I227" s="121"/>
      <c r="J227" s="120"/>
      <c r="K227" s="117"/>
      <c r="L227" s="120"/>
      <c r="M227" s="122"/>
      <c r="N227" s="123"/>
      <c r="O227" s="101"/>
      <c r="P227" s="101"/>
    </row>
    <row r="228" spans="1:16" ht="26.25" customHeight="1" x14ac:dyDescent="0.25">
      <c r="A228" s="117">
        <v>153</v>
      </c>
      <c r="B228" s="117"/>
      <c r="C228" s="117"/>
      <c r="D228" s="118"/>
      <c r="E228" s="120"/>
      <c r="F228" s="120"/>
      <c r="G228" s="117"/>
      <c r="H228" s="120"/>
      <c r="I228" s="121"/>
      <c r="J228" s="120"/>
      <c r="K228" s="117"/>
      <c r="L228" s="120"/>
      <c r="M228" s="122"/>
      <c r="N228" s="123"/>
      <c r="O228" s="101"/>
      <c r="P228" s="101"/>
    </row>
    <row r="229" spans="1:16" ht="26.25" customHeight="1" x14ac:dyDescent="0.25">
      <c r="A229" s="117">
        <v>154</v>
      </c>
      <c r="B229" s="117"/>
      <c r="C229" s="117"/>
      <c r="D229" s="118"/>
      <c r="E229" s="120"/>
      <c r="F229" s="120"/>
      <c r="G229" s="117"/>
      <c r="H229" s="120"/>
      <c r="I229" s="121"/>
      <c r="J229" s="120"/>
      <c r="K229" s="117"/>
      <c r="L229" s="120"/>
      <c r="M229" s="122"/>
      <c r="N229" s="123"/>
      <c r="O229" s="101"/>
      <c r="P229" s="101"/>
    </row>
    <row r="230" spans="1:16" ht="26.25" customHeight="1" x14ac:dyDescent="0.25">
      <c r="A230" s="117">
        <v>155</v>
      </c>
      <c r="B230" s="117"/>
      <c r="C230" s="117"/>
      <c r="D230" s="118"/>
      <c r="E230" s="120"/>
      <c r="F230" s="120"/>
      <c r="G230" s="117"/>
      <c r="H230" s="120"/>
      <c r="I230" s="121"/>
      <c r="J230" s="120"/>
      <c r="K230" s="117"/>
      <c r="L230" s="120"/>
      <c r="M230" s="122"/>
      <c r="N230" s="123"/>
      <c r="O230" s="101"/>
      <c r="P230" s="101"/>
    </row>
    <row r="231" spans="1:16" ht="26.25" customHeight="1" x14ac:dyDescent="0.25">
      <c r="A231" s="117">
        <v>156</v>
      </c>
      <c r="B231" s="117"/>
      <c r="C231" s="117"/>
      <c r="D231" s="118"/>
      <c r="E231" s="120"/>
      <c r="F231" s="120"/>
      <c r="G231" s="117"/>
      <c r="H231" s="120"/>
      <c r="I231" s="121"/>
      <c r="J231" s="120"/>
      <c r="K231" s="117"/>
      <c r="L231" s="120"/>
      <c r="M231" s="122"/>
      <c r="N231" s="123"/>
      <c r="O231" s="101"/>
      <c r="P231" s="101"/>
    </row>
    <row r="232" spans="1:16" ht="26.25" customHeight="1" x14ac:dyDescent="0.25">
      <c r="A232" s="117">
        <v>157</v>
      </c>
      <c r="B232" s="117"/>
      <c r="C232" s="117"/>
      <c r="D232" s="118"/>
      <c r="E232" s="120"/>
      <c r="F232" s="120"/>
      <c r="G232" s="117"/>
      <c r="H232" s="120"/>
      <c r="I232" s="121"/>
      <c r="J232" s="120"/>
      <c r="K232" s="117"/>
      <c r="L232" s="120"/>
      <c r="M232" s="122"/>
      <c r="N232" s="123"/>
      <c r="O232" s="101"/>
      <c r="P232" s="101"/>
    </row>
    <row r="233" spans="1:16" ht="26.25" customHeight="1" x14ac:dyDescent="0.25">
      <c r="A233" s="117">
        <v>158</v>
      </c>
      <c r="B233" s="117"/>
      <c r="C233" s="117"/>
      <c r="D233" s="118"/>
      <c r="E233" s="120"/>
      <c r="F233" s="120"/>
      <c r="G233" s="117"/>
      <c r="H233" s="120"/>
      <c r="I233" s="121"/>
      <c r="J233" s="120"/>
      <c r="K233" s="117"/>
      <c r="L233" s="120"/>
      <c r="M233" s="122"/>
      <c r="N233" s="123"/>
      <c r="O233" s="101"/>
      <c r="P233" s="101"/>
    </row>
    <row r="234" spans="1:16" ht="26.25" customHeight="1" x14ac:dyDescent="0.25">
      <c r="A234" s="117">
        <v>159</v>
      </c>
      <c r="B234" s="117"/>
      <c r="C234" s="117"/>
      <c r="D234" s="118"/>
      <c r="E234" s="120"/>
      <c r="F234" s="120"/>
      <c r="G234" s="117"/>
      <c r="H234" s="120"/>
      <c r="I234" s="121"/>
      <c r="J234" s="120"/>
      <c r="K234" s="117"/>
      <c r="L234" s="120"/>
      <c r="M234" s="122"/>
      <c r="N234" s="123"/>
      <c r="O234" s="101"/>
      <c r="P234" s="101"/>
    </row>
    <row r="235" spans="1:16" ht="26.25" customHeight="1" x14ac:dyDescent="0.25">
      <c r="A235" s="117">
        <v>160</v>
      </c>
      <c r="B235" s="117"/>
      <c r="C235" s="117"/>
      <c r="D235" s="118"/>
      <c r="E235" s="120"/>
      <c r="F235" s="120"/>
      <c r="G235" s="117"/>
      <c r="H235" s="120"/>
      <c r="I235" s="121"/>
      <c r="J235" s="120"/>
      <c r="K235" s="117"/>
      <c r="L235" s="120"/>
      <c r="M235" s="122"/>
      <c r="N235" s="123"/>
      <c r="O235" s="101"/>
      <c r="P235" s="101"/>
    </row>
    <row r="236" spans="1:16" ht="26.25" customHeight="1" x14ac:dyDescent="0.25">
      <c r="A236" s="117">
        <v>161</v>
      </c>
      <c r="B236" s="117"/>
      <c r="C236" s="117"/>
      <c r="D236" s="118"/>
      <c r="E236" s="120"/>
      <c r="F236" s="120"/>
      <c r="G236" s="117"/>
      <c r="H236" s="120"/>
      <c r="I236" s="121"/>
      <c r="J236" s="120"/>
      <c r="K236" s="117"/>
      <c r="L236" s="120"/>
      <c r="M236" s="122"/>
      <c r="N236" s="123"/>
      <c r="O236" s="101"/>
      <c r="P236" s="101"/>
    </row>
    <row r="237" spans="1:16" ht="26.25" customHeight="1" x14ac:dyDescent="0.25">
      <c r="A237" s="117">
        <v>162</v>
      </c>
      <c r="B237" s="117"/>
      <c r="C237" s="117"/>
      <c r="D237" s="118"/>
      <c r="E237" s="120"/>
      <c r="F237" s="120"/>
      <c r="G237" s="117"/>
      <c r="H237" s="120"/>
      <c r="I237" s="121"/>
      <c r="J237" s="120"/>
      <c r="K237" s="117"/>
      <c r="L237" s="120"/>
      <c r="M237" s="122"/>
      <c r="N237" s="123"/>
      <c r="O237" s="101"/>
      <c r="P237" s="101"/>
    </row>
    <row r="238" spans="1:16" ht="26.25" customHeight="1" x14ac:dyDescent="0.25">
      <c r="A238" s="117">
        <v>163</v>
      </c>
      <c r="B238" s="117"/>
      <c r="C238" s="117"/>
      <c r="D238" s="118"/>
      <c r="E238" s="120"/>
      <c r="F238" s="120"/>
      <c r="G238" s="117"/>
      <c r="H238" s="120"/>
      <c r="I238" s="121"/>
      <c r="J238" s="120"/>
      <c r="K238" s="117"/>
      <c r="L238" s="120"/>
      <c r="M238" s="122"/>
      <c r="N238" s="123"/>
      <c r="O238" s="101"/>
      <c r="P238" s="101"/>
    </row>
    <row r="239" spans="1:16" ht="26.25" customHeight="1" x14ac:dyDescent="0.25">
      <c r="A239" s="117">
        <v>164</v>
      </c>
      <c r="B239" s="117"/>
      <c r="C239" s="117"/>
      <c r="D239" s="118"/>
      <c r="E239" s="120"/>
      <c r="F239" s="120"/>
      <c r="G239" s="117"/>
      <c r="H239" s="120"/>
      <c r="I239" s="121"/>
      <c r="J239" s="120"/>
      <c r="K239" s="117"/>
      <c r="L239" s="120"/>
      <c r="M239" s="122"/>
      <c r="N239" s="123"/>
      <c r="O239" s="101"/>
      <c r="P239" s="101"/>
    </row>
    <row r="240" spans="1:16" ht="26.25" customHeight="1" x14ac:dyDescent="0.25">
      <c r="A240" s="117">
        <v>165</v>
      </c>
      <c r="B240" s="117"/>
      <c r="C240" s="117"/>
      <c r="D240" s="118"/>
      <c r="E240" s="120"/>
      <c r="F240" s="120"/>
      <c r="G240" s="117"/>
      <c r="H240" s="120"/>
      <c r="I240" s="121"/>
      <c r="J240" s="120"/>
      <c r="K240" s="117"/>
      <c r="L240" s="120"/>
      <c r="M240" s="122"/>
      <c r="N240" s="123"/>
      <c r="O240" s="101"/>
      <c r="P240" s="101"/>
    </row>
    <row r="241" spans="1:16" ht="26.25" customHeight="1" x14ac:dyDescent="0.25">
      <c r="A241" s="117">
        <v>166</v>
      </c>
      <c r="B241" s="117"/>
      <c r="C241" s="117"/>
      <c r="D241" s="118"/>
      <c r="E241" s="120"/>
      <c r="F241" s="120"/>
      <c r="G241" s="117"/>
      <c r="H241" s="120"/>
      <c r="I241" s="121"/>
      <c r="J241" s="120"/>
      <c r="K241" s="117"/>
      <c r="L241" s="120"/>
      <c r="M241" s="122"/>
      <c r="N241" s="123"/>
      <c r="O241" s="101"/>
      <c r="P241" s="101"/>
    </row>
    <row r="242" spans="1:16" ht="26.25" customHeight="1" x14ac:dyDescent="0.25">
      <c r="A242" s="117">
        <v>167</v>
      </c>
      <c r="B242" s="117"/>
      <c r="C242" s="117"/>
      <c r="D242" s="118"/>
      <c r="E242" s="120"/>
      <c r="F242" s="120"/>
      <c r="G242" s="117"/>
      <c r="H242" s="120"/>
      <c r="I242" s="121"/>
      <c r="J242" s="120"/>
      <c r="K242" s="117"/>
      <c r="L242" s="120"/>
      <c r="M242" s="122"/>
      <c r="N242" s="123"/>
      <c r="O242" s="101"/>
      <c r="P242" s="101"/>
    </row>
    <row r="243" spans="1:16" ht="26.25" customHeight="1" x14ac:dyDescent="0.25">
      <c r="A243" s="117">
        <v>168</v>
      </c>
      <c r="B243" s="117"/>
      <c r="C243" s="117"/>
      <c r="D243" s="118"/>
      <c r="E243" s="120"/>
      <c r="F243" s="120"/>
      <c r="G243" s="117"/>
      <c r="H243" s="120"/>
      <c r="I243" s="121"/>
      <c r="J243" s="120"/>
      <c r="K243" s="117"/>
      <c r="L243" s="120"/>
      <c r="M243" s="122"/>
      <c r="N243" s="123"/>
      <c r="O243" s="101"/>
      <c r="P243" s="101"/>
    </row>
    <row r="244" spans="1:16" ht="26.25" customHeight="1" x14ac:dyDescent="0.25">
      <c r="A244" s="117">
        <v>169</v>
      </c>
      <c r="B244" s="117"/>
      <c r="C244" s="117"/>
      <c r="D244" s="118"/>
      <c r="E244" s="120"/>
      <c r="F244" s="120"/>
      <c r="G244" s="117"/>
      <c r="H244" s="120"/>
      <c r="I244" s="121"/>
      <c r="J244" s="120"/>
      <c r="K244" s="117"/>
      <c r="L244" s="120"/>
      <c r="M244" s="122"/>
      <c r="N244" s="123"/>
      <c r="O244" s="101"/>
      <c r="P244" s="101"/>
    </row>
    <row r="245" spans="1:16" ht="26.25" customHeight="1" x14ac:dyDescent="0.25">
      <c r="A245" s="117">
        <v>170</v>
      </c>
      <c r="B245" s="117"/>
      <c r="C245" s="117"/>
      <c r="D245" s="118"/>
      <c r="E245" s="120"/>
      <c r="F245" s="120"/>
      <c r="G245" s="117"/>
      <c r="H245" s="120"/>
      <c r="I245" s="121"/>
      <c r="J245" s="120"/>
      <c r="K245" s="117"/>
      <c r="L245" s="120"/>
      <c r="M245" s="122"/>
      <c r="N245" s="123"/>
      <c r="O245" s="101"/>
      <c r="P245" s="101"/>
    </row>
    <row r="246" spans="1:16" ht="26.25" customHeight="1" x14ac:dyDescent="0.25">
      <c r="A246" s="117">
        <v>171</v>
      </c>
      <c r="B246" s="117"/>
      <c r="C246" s="117"/>
      <c r="D246" s="118"/>
      <c r="E246" s="120"/>
      <c r="F246" s="120"/>
      <c r="G246" s="117"/>
      <c r="H246" s="120"/>
      <c r="I246" s="121"/>
      <c r="J246" s="120"/>
      <c r="K246" s="117"/>
      <c r="L246" s="120"/>
      <c r="M246" s="122"/>
      <c r="N246" s="123"/>
      <c r="O246" s="101"/>
      <c r="P246" s="101"/>
    </row>
    <row r="247" spans="1:16" ht="26.25" customHeight="1" x14ac:dyDescent="0.25">
      <c r="A247" s="117">
        <v>172</v>
      </c>
      <c r="B247" s="117"/>
      <c r="C247" s="117"/>
      <c r="D247" s="118"/>
      <c r="E247" s="120"/>
      <c r="F247" s="120"/>
      <c r="G247" s="117"/>
      <c r="H247" s="120"/>
      <c r="I247" s="121"/>
      <c r="J247" s="120"/>
      <c r="K247" s="117"/>
      <c r="L247" s="120"/>
      <c r="M247" s="122"/>
      <c r="N247" s="123"/>
      <c r="O247" s="101"/>
      <c r="P247" s="101"/>
    </row>
    <row r="248" spans="1:16" ht="26.25" customHeight="1" x14ac:dyDescent="0.25">
      <c r="A248" s="117">
        <v>173</v>
      </c>
      <c r="B248" s="117"/>
      <c r="C248" s="117"/>
      <c r="D248" s="118"/>
      <c r="E248" s="120"/>
      <c r="F248" s="120"/>
      <c r="G248" s="117"/>
      <c r="H248" s="120"/>
      <c r="I248" s="121"/>
      <c r="J248" s="120"/>
      <c r="K248" s="117"/>
      <c r="L248" s="120"/>
      <c r="M248" s="122"/>
      <c r="N248" s="123"/>
      <c r="O248" s="101"/>
      <c r="P248" s="101"/>
    </row>
    <row r="249" spans="1:16" ht="26.25" customHeight="1" x14ac:dyDescent="0.25">
      <c r="A249" s="117">
        <v>174</v>
      </c>
      <c r="B249" s="117"/>
      <c r="C249" s="117"/>
      <c r="D249" s="118"/>
      <c r="E249" s="120"/>
      <c r="F249" s="120"/>
      <c r="G249" s="117"/>
      <c r="H249" s="120"/>
      <c r="I249" s="121"/>
      <c r="J249" s="120"/>
      <c r="K249" s="117"/>
      <c r="L249" s="120"/>
      <c r="M249" s="122"/>
      <c r="N249" s="123"/>
      <c r="O249" s="101"/>
      <c r="P249" s="101"/>
    </row>
    <row r="250" spans="1:16" ht="26.25" customHeight="1" x14ac:dyDescent="0.25">
      <c r="A250" s="117">
        <v>175</v>
      </c>
      <c r="B250" s="117"/>
      <c r="C250" s="117"/>
      <c r="D250" s="118"/>
      <c r="E250" s="120"/>
      <c r="F250" s="120"/>
      <c r="G250" s="117"/>
      <c r="H250" s="120"/>
      <c r="I250" s="121"/>
      <c r="J250" s="120"/>
      <c r="K250" s="117"/>
      <c r="L250" s="120"/>
      <c r="M250" s="122"/>
      <c r="N250" s="123"/>
      <c r="O250" s="101"/>
      <c r="P250" s="101"/>
    </row>
    <row r="251" spans="1:16" ht="26.25" customHeight="1" x14ac:dyDescent="0.25">
      <c r="A251" s="302" t="s">
        <v>154</v>
      </c>
      <c r="B251" s="302"/>
      <c r="C251" s="302"/>
      <c r="D251" s="302"/>
      <c r="E251" s="303"/>
      <c r="F251" s="124"/>
      <c r="G251" s="110"/>
      <c r="H251" s="110"/>
      <c r="I251" s="124"/>
      <c r="J251" s="125"/>
      <c r="K251" s="125"/>
      <c r="L251" s="124"/>
      <c r="M251" s="126"/>
      <c r="N251" s="127"/>
      <c r="O251" s="101"/>
      <c r="P251" s="101"/>
    </row>
    <row r="252" spans="1:16" ht="33" customHeight="1" x14ac:dyDescent="0.25">
      <c r="A252" s="75"/>
      <c r="B252" s="75"/>
      <c r="C252" s="75"/>
      <c r="D252" s="75"/>
      <c r="E252" s="75"/>
      <c r="F252" s="75"/>
      <c r="G252" s="75"/>
      <c r="H252" s="75"/>
      <c r="I252" s="137" t="s">
        <v>26</v>
      </c>
      <c r="J252" s="75"/>
      <c r="K252" s="75"/>
      <c r="L252" s="274" t="s">
        <v>27</v>
      </c>
      <c r="M252" s="275"/>
      <c r="N252" s="138"/>
      <c r="O252" s="136"/>
      <c r="P252" s="136"/>
    </row>
    <row r="253" spans="1:16" ht="20.25" customHeight="1" x14ac:dyDescent="0.25">
      <c r="A253" s="75"/>
      <c r="B253" s="75"/>
      <c r="C253" s="75"/>
      <c r="D253" s="75"/>
      <c r="E253" s="75"/>
      <c r="F253" s="75"/>
      <c r="G253" s="75"/>
      <c r="H253" s="75"/>
      <c r="I253" s="75"/>
      <c r="J253" s="75"/>
      <c r="K253" s="75"/>
      <c r="L253" s="304" t="s">
        <v>103</v>
      </c>
      <c r="M253" s="304"/>
      <c r="N253" s="304"/>
      <c r="O253" s="136"/>
      <c r="P253" s="136"/>
    </row>
    <row r="254" spans="1:16" ht="26.25" customHeight="1" x14ac:dyDescent="0.25">
      <c r="A254" s="139" t="s">
        <v>15</v>
      </c>
      <c r="B254" s="139"/>
      <c r="C254" s="139"/>
      <c r="D254" s="139"/>
      <c r="E254" s="305" t="s">
        <v>119</v>
      </c>
      <c r="F254" s="140"/>
      <c r="G254" s="141" t="s">
        <v>18</v>
      </c>
      <c r="H254" s="279">
        <f>H211</f>
        <v>0</v>
      </c>
      <c r="I254" s="279"/>
      <c r="J254" s="279"/>
      <c r="K254" s="279"/>
      <c r="L254" s="279"/>
      <c r="M254" s="306" t="s">
        <v>143</v>
      </c>
      <c r="N254" s="307"/>
      <c r="O254" s="307"/>
      <c r="P254" s="308"/>
    </row>
    <row r="255" spans="1:16" ht="40.5" customHeight="1" x14ac:dyDescent="0.25">
      <c r="A255" s="309" t="s">
        <v>148</v>
      </c>
      <c r="B255" s="309"/>
      <c r="C255" s="139"/>
      <c r="D255" s="139"/>
      <c r="E255" s="305"/>
      <c r="F255" s="142"/>
      <c r="G255" s="143" t="s">
        <v>20</v>
      </c>
      <c r="H255" s="279">
        <f>H212</f>
        <v>0</v>
      </c>
      <c r="I255" s="279"/>
      <c r="J255" s="279"/>
      <c r="K255" s="279"/>
      <c r="L255" s="279"/>
      <c r="M255" s="310" t="s">
        <v>149</v>
      </c>
      <c r="N255" s="311"/>
      <c r="O255" s="312">
        <f>O212</f>
        <v>0</v>
      </c>
      <c r="P255" s="313"/>
    </row>
    <row r="256" spans="1:16" ht="33" customHeight="1" x14ac:dyDescent="0.25">
      <c r="A256" s="139"/>
      <c r="B256" s="139"/>
      <c r="C256" s="139"/>
      <c r="D256" s="139"/>
      <c r="E256" s="305"/>
      <c r="F256" s="140"/>
      <c r="G256" s="141" t="s">
        <v>134</v>
      </c>
      <c r="H256" s="283">
        <f>H213</f>
        <v>0</v>
      </c>
      <c r="I256" s="284"/>
      <c r="J256" s="285"/>
      <c r="K256" s="144" t="s">
        <v>133</v>
      </c>
      <c r="L256" s="145">
        <f>L213</f>
        <v>0</v>
      </c>
      <c r="M256" s="286" t="s">
        <v>120</v>
      </c>
      <c r="N256" s="286"/>
      <c r="O256" s="286"/>
      <c r="P256" s="286"/>
    </row>
    <row r="257" spans="1:16" ht="19.5" customHeight="1" x14ac:dyDescent="0.25">
      <c r="A257" s="75"/>
      <c r="B257" s="75"/>
      <c r="C257" s="75"/>
      <c r="D257" s="75"/>
      <c r="E257" s="305"/>
      <c r="F257" s="140"/>
      <c r="G257" s="141" t="s">
        <v>19</v>
      </c>
      <c r="H257" s="279">
        <f>H214</f>
        <v>0</v>
      </c>
      <c r="I257" s="279"/>
      <c r="J257" s="279"/>
      <c r="K257" s="279"/>
      <c r="L257" s="279"/>
      <c r="M257" s="140"/>
      <c r="N257" s="141"/>
      <c r="O257" s="279"/>
      <c r="P257" s="279"/>
    </row>
    <row r="258" spans="1:16" ht="18.75" x14ac:dyDescent="0.25">
      <c r="A258" s="146" t="s">
        <v>264</v>
      </c>
      <c r="B258" s="146"/>
      <c r="C258" s="146"/>
      <c r="D258" s="146"/>
      <c r="E258" s="146"/>
      <c r="F258" s="146"/>
      <c r="G258" s="146"/>
      <c r="H258" s="146"/>
      <c r="I258" s="146"/>
      <c r="J258" s="146"/>
      <c r="K258" s="146"/>
      <c r="L258" s="146"/>
      <c r="M258" s="146"/>
      <c r="N258" s="146"/>
      <c r="O258" s="136"/>
      <c r="P258" s="136"/>
    </row>
    <row r="259" spans="1:16" ht="18.75" x14ac:dyDescent="0.25">
      <c r="A259" s="146" t="s">
        <v>265</v>
      </c>
      <c r="B259" s="146"/>
      <c r="C259" s="146"/>
      <c r="D259" s="146"/>
      <c r="E259" s="146"/>
      <c r="F259" s="146"/>
      <c r="G259" s="146"/>
      <c r="H259" s="146"/>
      <c r="I259" s="146"/>
      <c r="J259" s="146"/>
      <c r="K259" s="146"/>
      <c r="L259" s="146"/>
      <c r="M259" s="146"/>
      <c r="N259" s="146"/>
      <c r="O259" s="136"/>
      <c r="P259" s="136"/>
    </row>
    <row r="260" spans="1:16" ht="15.75" x14ac:dyDescent="0.25">
      <c r="A260" s="112"/>
      <c r="B260" s="112"/>
      <c r="C260" s="112"/>
      <c r="D260" s="112"/>
      <c r="E260" s="112"/>
      <c r="F260" s="112"/>
      <c r="G260" s="112"/>
      <c r="H260" s="112"/>
      <c r="I260" s="112"/>
      <c r="J260" s="112"/>
      <c r="K260" s="112"/>
      <c r="L260" s="112"/>
      <c r="M260" s="112"/>
      <c r="N260" s="112"/>
      <c r="O260" s="136"/>
      <c r="P260" s="136"/>
    </row>
    <row r="261" spans="1:16" ht="18.75" x14ac:dyDescent="0.25">
      <c r="A261" s="110" t="s">
        <v>4</v>
      </c>
      <c r="B261" s="110" t="s">
        <v>5</v>
      </c>
      <c r="C261" s="110" t="s">
        <v>6</v>
      </c>
      <c r="D261" s="110" t="s">
        <v>7</v>
      </c>
      <c r="E261" s="110" t="s">
        <v>8</v>
      </c>
      <c r="F261" s="110" t="s">
        <v>9</v>
      </c>
      <c r="G261" s="110" t="s">
        <v>10</v>
      </c>
      <c r="H261" s="110" t="s">
        <v>11</v>
      </c>
      <c r="I261" s="113" t="s">
        <v>12</v>
      </c>
      <c r="J261" s="110" t="s">
        <v>13</v>
      </c>
      <c r="K261" s="110" t="s">
        <v>14</v>
      </c>
      <c r="L261" s="110" t="s">
        <v>24</v>
      </c>
      <c r="M261" s="113" t="s">
        <v>25</v>
      </c>
      <c r="N261" s="113" t="s">
        <v>110</v>
      </c>
      <c r="O261" s="102" t="s">
        <v>111</v>
      </c>
      <c r="P261" s="102" t="s">
        <v>112</v>
      </c>
    </row>
    <row r="262" spans="1:16" ht="111" customHeight="1" x14ac:dyDescent="0.25">
      <c r="A262" s="111" t="s">
        <v>0</v>
      </c>
      <c r="B262" s="114" t="s">
        <v>142</v>
      </c>
      <c r="C262" s="111" t="s">
        <v>139</v>
      </c>
      <c r="D262" s="237" t="s">
        <v>263</v>
      </c>
      <c r="E262" s="111" t="s">
        <v>1</v>
      </c>
      <c r="F262" s="111" t="s">
        <v>2</v>
      </c>
      <c r="G262" s="111" t="s">
        <v>144</v>
      </c>
      <c r="H262" s="111" t="s">
        <v>3</v>
      </c>
      <c r="I262" s="115" t="s">
        <v>277</v>
      </c>
      <c r="J262" s="111" t="s">
        <v>138</v>
      </c>
      <c r="K262" s="111" t="s">
        <v>136</v>
      </c>
      <c r="L262" s="111" t="s">
        <v>140</v>
      </c>
      <c r="M262" s="115" t="s">
        <v>145</v>
      </c>
      <c r="N262" s="116" t="s">
        <v>141</v>
      </c>
      <c r="O262" s="103" t="s">
        <v>146</v>
      </c>
      <c r="P262" s="103" t="s">
        <v>147</v>
      </c>
    </row>
    <row r="263" spans="1:16" ht="26.25" customHeight="1" x14ac:dyDescent="0.25">
      <c r="A263" s="117">
        <v>176</v>
      </c>
      <c r="B263" s="117"/>
      <c r="C263" s="117"/>
      <c r="D263" s="118"/>
      <c r="E263" s="119"/>
      <c r="F263" s="119"/>
      <c r="G263" s="117"/>
      <c r="H263" s="120"/>
      <c r="I263" s="121"/>
      <c r="J263" s="120"/>
      <c r="K263" s="117"/>
      <c r="L263" s="120"/>
      <c r="M263" s="122"/>
      <c r="N263" s="123"/>
      <c r="O263" s="101"/>
      <c r="P263" s="101"/>
    </row>
    <row r="264" spans="1:16" ht="26.25" customHeight="1" x14ac:dyDescent="0.25">
      <c r="A264" s="117">
        <v>177</v>
      </c>
      <c r="B264" s="117"/>
      <c r="C264" s="117"/>
      <c r="D264" s="118"/>
      <c r="E264" s="119"/>
      <c r="F264" s="119"/>
      <c r="G264" s="117"/>
      <c r="H264" s="120"/>
      <c r="I264" s="121"/>
      <c r="J264" s="120"/>
      <c r="K264" s="117"/>
      <c r="L264" s="120"/>
      <c r="M264" s="122"/>
      <c r="N264" s="123"/>
      <c r="O264" s="101"/>
      <c r="P264" s="101"/>
    </row>
    <row r="265" spans="1:16" ht="26.25" customHeight="1" x14ac:dyDescent="0.25">
      <c r="A265" s="117">
        <v>178</v>
      </c>
      <c r="B265" s="117"/>
      <c r="C265" s="117"/>
      <c r="D265" s="118"/>
      <c r="E265" s="119"/>
      <c r="F265" s="119"/>
      <c r="G265" s="117"/>
      <c r="H265" s="120"/>
      <c r="I265" s="121"/>
      <c r="J265" s="120"/>
      <c r="K265" s="117"/>
      <c r="L265" s="120"/>
      <c r="M265" s="122"/>
      <c r="N265" s="123"/>
      <c r="O265" s="101"/>
      <c r="P265" s="101"/>
    </row>
    <row r="266" spans="1:16" ht="26.25" customHeight="1" x14ac:dyDescent="0.25">
      <c r="A266" s="117">
        <v>179</v>
      </c>
      <c r="B266" s="117"/>
      <c r="C266" s="117"/>
      <c r="D266" s="118"/>
      <c r="E266" s="119"/>
      <c r="F266" s="119"/>
      <c r="G266" s="117"/>
      <c r="H266" s="120"/>
      <c r="I266" s="121"/>
      <c r="J266" s="120"/>
      <c r="K266" s="117"/>
      <c r="L266" s="120"/>
      <c r="M266" s="122"/>
      <c r="N266" s="123"/>
      <c r="O266" s="101"/>
      <c r="P266" s="101"/>
    </row>
    <row r="267" spans="1:16" ht="26.25" customHeight="1" x14ac:dyDescent="0.25">
      <c r="A267" s="117">
        <v>180</v>
      </c>
      <c r="B267" s="117"/>
      <c r="C267" s="117"/>
      <c r="D267" s="118"/>
      <c r="E267" s="119"/>
      <c r="F267" s="119"/>
      <c r="G267" s="117"/>
      <c r="H267" s="120"/>
      <c r="I267" s="121"/>
      <c r="J267" s="120"/>
      <c r="K267" s="117"/>
      <c r="L267" s="120"/>
      <c r="M267" s="122"/>
      <c r="N267" s="123"/>
      <c r="O267" s="101"/>
      <c r="P267" s="101"/>
    </row>
    <row r="268" spans="1:16" ht="26.25" customHeight="1" x14ac:dyDescent="0.25">
      <c r="A268" s="117">
        <v>181</v>
      </c>
      <c r="B268" s="117"/>
      <c r="C268" s="117"/>
      <c r="D268" s="118"/>
      <c r="E268" s="120"/>
      <c r="F268" s="120"/>
      <c r="G268" s="117"/>
      <c r="H268" s="120"/>
      <c r="I268" s="121"/>
      <c r="J268" s="120"/>
      <c r="K268" s="117"/>
      <c r="L268" s="120"/>
      <c r="M268" s="122"/>
      <c r="N268" s="123"/>
      <c r="O268" s="101"/>
      <c r="P268" s="101"/>
    </row>
    <row r="269" spans="1:16" ht="26.25" customHeight="1" x14ac:dyDescent="0.25">
      <c r="A269" s="117">
        <v>182</v>
      </c>
      <c r="B269" s="117"/>
      <c r="C269" s="117"/>
      <c r="D269" s="118"/>
      <c r="E269" s="120"/>
      <c r="F269" s="120"/>
      <c r="G269" s="117"/>
      <c r="H269" s="120"/>
      <c r="I269" s="121"/>
      <c r="J269" s="120"/>
      <c r="K269" s="117"/>
      <c r="L269" s="120"/>
      <c r="M269" s="122"/>
      <c r="N269" s="123"/>
      <c r="O269" s="101"/>
      <c r="P269" s="101"/>
    </row>
    <row r="270" spans="1:16" ht="26.25" customHeight="1" x14ac:dyDescent="0.25">
      <c r="A270" s="117">
        <v>183</v>
      </c>
      <c r="B270" s="117"/>
      <c r="C270" s="117"/>
      <c r="D270" s="118"/>
      <c r="E270" s="120"/>
      <c r="F270" s="120"/>
      <c r="G270" s="117"/>
      <c r="H270" s="120"/>
      <c r="I270" s="121"/>
      <c r="J270" s="120"/>
      <c r="K270" s="117"/>
      <c r="L270" s="120"/>
      <c r="M270" s="122"/>
      <c r="N270" s="123"/>
      <c r="O270" s="101"/>
      <c r="P270" s="101"/>
    </row>
    <row r="271" spans="1:16" ht="26.25" customHeight="1" x14ac:dyDescent="0.25">
      <c r="A271" s="117">
        <v>184</v>
      </c>
      <c r="B271" s="117"/>
      <c r="C271" s="117"/>
      <c r="D271" s="118"/>
      <c r="E271" s="120"/>
      <c r="F271" s="120"/>
      <c r="G271" s="117"/>
      <c r="H271" s="120"/>
      <c r="I271" s="121"/>
      <c r="J271" s="120"/>
      <c r="K271" s="117"/>
      <c r="L271" s="120"/>
      <c r="M271" s="122"/>
      <c r="N271" s="123"/>
      <c r="O271" s="101"/>
      <c r="P271" s="101"/>
    </row>
    <row r="272" spans="1:16" ht="26.25" customHeight="1" x14ac:dyDescent="0.25">
      <c r="A272" s="117">
        <v>185</v>
      </c>
      <c r="B272" s="117"/>
      <c r="C272" s="117"/>
      <c r="D272" s="118"/>
      <c r="E272" s="120"/>
      <c r="F272" s="120"/>
      <c r="G272" s="117"/>
      <c r="H272" s="120"/>
      <c r="I272" s="121"/>
      <c r="J272" s="120"/>
      <c r="K272" s="117"/>
      <c r="L272" s="120"/>
      <c r="M272" s="122"/>
      <c r="N272" s="123"/>
      <c r="O272" s="101"/>
      <c r="P272" s="101"/>
    </row>
    <row r="273" spans="1:16" ht="26.25" customHeight="1" x14ac:dyDescent="0.25">
      <c r="A273" s="117">
        <v>186</v>
      </c>
      <c r="B273" s="117"/>
      <c r="C273" s="117"/>
      <c r="D273" s="118"/>
      <c r="E273" s="120"/>
      <c r="F273" s="120"/>
      <c r="G273" s="117"/>
      <c r="H273" s="120"/>
      <c r="I273" s="121"/>
      <c r="J273" s="120"/>
      <c r="K273" s="117"/>
      <c r="L273" s="120"/>
      <c r="M273" s="122"/>
      <c r="N273" s="123"/>
      <c r="O273" s="101"/>
      <c r="P273" s="101"/>
    </row>
    <row r="274" spans="1:16" ht="26.25" customHeight="1" x14ac:dyDescent="0.25">
      <c r="A274" s="117">
        <v>187</v>
      </c>
      <c r="B274" s="117"/>
      <c r="C274" s="117"/>
      <c r="D274" s="118"/>
      <c r="E274" s="120"/>
      <c r="F274" s="120"/>
      <c r="G274" s="117"/>
      <c r="H274" s="120"/>
      <c r="I274" s="121"/>
      <c r="J274" s="120"/>
      <c r="K274" s="117"/>
      <c r="L274" s="120"/>
      <c r="M274" s="122"/>
      <c r="N274" s="123"/>
      <c r="O274" s="101"/>
      <c r="P274" s="101"/>
    </row>
    <row r="275" spans="1:16" ht="26.25" customHeight="1" x14ac:dyDescent="0.25">
      <c r="A275" s="117">
        <v>188</v>
      </c>
      <c r="B275" s="117"/>
      <c r="C275" s="117"/>
      <c r="D275" s="118"/>
      <c r="E275" s="120"/>
      <c r="F275" s="120"/>
      <c r="G275" s="117"/>
      <c r="H275" s="120"/>
      <c r="I275" s="121"/>
      <c r="J275" s="120"/>
      <c r="K275" s="117"/>
      <c r="L275" s="120"/>
      <c r="M275" s="122"/>
      <c r="N275" s="123"/>
      <c r="O275" s="101"/>
      <c r="P275" s="101"/>
    </row>
    <row r="276" spans="1:16" ht="26.25" customHeight="1" x14ac:dyDescent="0.25">
      <c r="A276" s="117">
        <v>189</v>
      </c>
      <c r="B276" s="117"/>
      <c r="C276" s="117"/>
      <c r="D276" s="118"/>
      <c r="E276" s="120"/>
      <c r="F276" s="120"/>
      <c r="G276" s="117"/>
      <c r="H276" s="120"/>
      <c r="I276" s="121"/>
      <c r="J276" s="120"/>
      <c r="K276" s="117"/>
      <c r="L276" s="120"/>
      <c r="M276" s="122"/>
      <c r="N276" s="123"/>
      <c r="O276" s="101"/>
      <c r="P276" s="101"/>
    </row>
    <row r="277" spans="1:16" ht="26.25" customHeight="1" x14ac:dyDescent="0.25">
      <c r="A277" s="117">
        <v>190</v>
      </c>
      <c r="B277" s="117"/>
      <c r="C277" s="117"/>
      <c r="D277" s="118"/>
      <c r="E277" s="120"/>
      <c r="F277" s="120"/>
      <c r="G277" s="117"/>
      <c r="H277" s="120"/>
      <c r="I277" s="121"/>
      <c r="J277" s="120"/>
      <c r="K277" s="117"/>
      <c r="L277" s="120"/>
      <c r="M277" s="122"/>
      <c r="N277" s="123"/>
      <c r="O277" s="101"/>
      <c r="P277" s="101"/>
    </row>
    <row r="278" spans="1:16" ht="26.25" customHeight="1" x14ac:dyDescent="0.25">
      <c r="A278" s="117">
        <v>191</v>
      </c>
      <c r="B278" s="117"/>
      <c r="C278" s="117"/>
      <c r="D278" s="118"/>
      <c r="E278" s="120"/>
      <c r="F278" s="120"/>
      <c r="G278" s="117"/>
      <c r="H278" s="120"/>
      <c r="I278" s="121"/>
      <c r="J278" s="120"/>
      <c r="K278" s="117"/>
      <c r="L278" s="120"/>
      <c r="M278" s="122"/>
      <c r="N278" s="123"/>
      <c r="O278" s="101"/>
      <c r="P278" s="101"/>
    </row>
    <row r="279" spans="1:16" ht="26.25" customHeight="1" x14ac:dyDescent="0.25">
      <c r="A279" s="117">
        <v>192</v>
      </c>
      <c r="B279" s="117"/>
      <c r="C279" s="117"/>
      <c r="D279" s="118"/>
      <c r="E279" s="120"/>
      <c r="F279" s="120"/>
      <c r="G279" s="117"/>
      <c r="H279" s="120"/>
      <c r="I279" s="121"/>
      <c r="J279" s="120"/>
      <c r="K279" s="117"/>
      <c r="L279" s="120"/>
      <c r="M279" s="122"/>
      <c r="N279" s="123"/>
      <c r="O279" s="101"/>
      <c r="P279" s="101"/>
    </row>
    <row r="280" spans="1:16" ht="26.25" customHeight="1" x14ac:dyDescent="0.25">
      <c r="A280" s="117">
        <v>193</v>
      </c>
      <c r="B280" s="117"/>
      <c r="C280" s="117"/>
      <c r="D280" s="118"/>
      <c r="E280" s="120"/>
      <c r="F280" s="120"/>
      <c r="G280" s="117"/>
      <c r="H280" s="120"/>
      <c r="I280" s="121"/>
      <c r="J280" s="120"/>
      <c r="K280" s="117"/>
      <c r="L280" s="120"/>
      <c r="M280" s="122"/>
      <c r="N280" s="123"/>
      <c r="O280" s="101"/>
      <c r="P280" s="101"/>
    </row>
    <row r="281" spans="1:16" ht="26.25" customHeight="1" x14ac:dyDescent="0.25">
      <c r="A281" s="117">
        <v>194</v>
      </c>
      <c r="B281" s="117"/>
      <c r="C281" s="117"/>
      <c r="D281" s="118"/>
      <c r="E281" s="120"/>
      <c r="F281" s="120"/>
      <c r="G281" s="117"/>
      <c r="H281" s="120"/>
      <c r="I281" s="121"/>
      <c r="J281" s="120"/>
      <c r="K281" s="117"/>
      <c r="L281" s="120"/>
      <c r="M281" s="122"/>
      <c r="N281" s="123"/>
      <c r="O281" s="101"/>
      <c r="P281" s="101"/>
    </row>
    <row r="282" spans="1:16" ht="26.25" customHeight="1" x14ac:dyDescent="0.25">
      <c r="A282" s="117">
        <v>195</v>
      </c>
      <c r="B282" s="117"/>
      <c r="C282" s="117"/>
      <c r="D282" s="118"/>
      <c r="E282" s="120"/>
      <c r="F282" s="120"/>
      <c r="G282" s="117"/>
      <c r="H282" s="120"/>
      <c r="I282" s="121"/>
      <c r="J282" s="120"/>
      <c r="K282" s="117"/>
      <c r="L282" s="120"/>
      <c r="M282" s="122"/>
      <c r="N282" s="123"/>
      <c r="O282" s="101"/>
      <c r="P282" s="101"/>
    </row>
    <row r="283" spans="1:16" ht="26.25" customHeight="1" x14ac:dyDescent="0.25">
      <c r="A283" s="117">
        <v>196</v>
      </c>
      <c r="B283" s="117"/>
      <c r="C283" s="117"/>
      <c r="D283" s="118"/>
      <c r="E283" s="120"/>
      <c r="F283" s="120"/>
      <c r="G283" s="117"/>
      <c r="H283" s="120"/>
      <c r="I283" s="121"/>
      <c r="J283" s="120"/>
      <c r="K283" s="117"/>
      <c r="L283" s="120"/>
      <c r="M283" s="122"/>
      <c r="N283" s="123"/>
      <c r="O283" s="101"/>
      <c r="P283" s="101"/>
    </row>
    <row r="284" spans="1:16" ht="26.25" customHeight="1" x14ac:dyDescent="0.25">
      <c r="A284" s="117">
        <v>197</v>
      </c>
      <c r="B284" s="117"/>
      <c r="C284" s="117"/>
      <c r="D284" s="118"/>
      <c r="E284" s="120"/>
      <c r="F284" s="120"/>
      <c r="G284" s="117"/>
      <c r="H284" s="120"/>
      <c r="I284" s="121"/>
      <c r="J284" s="120"/>
      <c r="K284" s="117"/>
      <c r="L284" s="120"/>
      <c r="M284" s="122"/>
      <c r="N284" s="123"/>
      <c r="O284" s="101"/>
      <c r="P284" s="101"/>
    </row>
    <row r="285" spans="1:16" ht="26.25" customHeight="1" x14ac:dyDescent="0.25">
      <c r="A285" s="117">
        <v>198</v>
      </c>
      <c r="B285" s="117"/>
      <c r="C285" s="117"/>
      <c r="D285" s="118"/>
      <c r="E285" s="120"/>
      <c r="F285" s="120"/>
      <c r="G285" s="117"/>
      <c r="H285" s="120"/>
      <c r="I285" s="121"/>
      <c r="J285" s="120"/>
      <c r="K285" s="117"/>
      <c r="L285" s="120"/>
      <c r="M285" s="122"/>
      <c r="N285" s="123"/>
      <c r="O285" s="101"/>
      <c r="P285" s="101"/>
    </row>
    <row r="286" spans="1:16" ht="26.25" customHeight="1" x14ac:dyDescent="0.25">
      <c r="A286" s="117">
        <v>199</v>
      </c>
      <c r="B286" s="117"/>
      <c r="C286" s="117"/>
      <c r="D286" s="118"/>
      <c r="E286" s="120"/>
      <c r="F286" s="120"/>
      <c r="G286" s="117"/>
      <c r="H286" s="120"/>
      <c r="I286" s="121"/>
      <c r="J286" s="120"/>
      <c r="K286" s="117"/>
      <c r="L286" s="120"/>
      <c r="M286" s="122"/>
      <c r="N286" s="123"/>
      <c r="O286" s="101"/>
      <c r="P286" s="101"/>
    </row>
    <row r="287" spans="1:16" ht="26.25" customHeight="1" x14ac:dyDescent="0.25">
      <c r="A287" s="117">
        <v>200</v>
      </c>
      <c r="B287" s="117"/>
      <c r="C287" s="117"/>
      <c r="D287" s="118"/>
      <c r="E287" s="120"/>
      <c r="F287" s="120"/>
      <c r="G287" s="117"/>
      <c r="H287" s="120"/>
      <c r="I287" s="121"/>
      <c r="J287" s="120"/>
      <c r="K287" s="117"/>
      <c r="L287" s="120"/>
      <c r="M287" s="122"/>
      <c r="N287" s="123"/>
      <c r="O287" s="101"/>
      <c r="P287" s="101"/>
    </row>
    <row r="288" spans="1:16" ht="26.25" customHeight="1" x14ac:dyDescent="0.25">
      <c r="A288" s="117">
        <v>201</v>
      </c>
      <c r="B288" s="117"/>
      <c r="C288" s="117"/>
      <c r="D288" s="118"/>
      <c r="E288" s="120"/>
      <c r="F288" s="120"/>
      <c r="G288" s="117"/>
      <c r="H288" s="120"/>
      <c r="I288" s="121"/>
      <c r="J288" s="120"/>
      <c r="K288" s="117"/>
      <c r="L288" s="120"/>
      <c r="M288" s="122"/>
      <c r="N288" s="123"/>
      <c r="O288" s="101"/>
      <c r="P288" s="101"/>
    </row>
    <row r="289" spans="1:16" ht="26.25" customHeight="1" x14ac:dyDescent="0.25">
      <c r="A289" s="117">
        <v>202</v>
      </c>
      <c r="B289" s="117"/>
      <c r="C289" s="117"/>
      <c r="D289" s="118"/>
      <c r="E289" s="120"/>
      <c r="F289" s="120"/>
      <c r="G289" s="117"/>
      <c r="H289" s="120"/>
      <c r="I289" s="121"/>
      <c r="J289" s="120"/>
      <c r="K289" s="117"/>
      <c r="L289" s="120"/>
      <c r="M289" s="122"/>
      <c r="N289" s="123"/>
      <c r="O289" s="101"/>
      <c r="P289" s="101"/>
    </row>
    <row r="290" spans="1:16" ht="26.25" customHeight="1" x14ac:dyDescent="0.25">
      <c r="A290" s="117">
        <v>203</v>
      </c>
      <c r="B290" s="117"/>
      <c r="C290" s="117"/>
      <c r="D290" s="118"/>
      <c r="E290" s="120"/>
      <c r="F290" s="120"/>
      <c r="G290" s="117"/>
      <c r="H290" s="120"/>
      <c r="I290" s="121"/>
      <c r="J290" s="120"/>
      <c r="K290" s="117"/>
      <c r="L290" s="120"/>
      <c r="M290" s="122"/>
      <c r="N290" s="123"/>
      <c r="O290" s="101"/>
      <c r="P290" s="101"/>
    </row>
    <row r="291" spans="1:16" ht="26.25" customHeight="1" x14ac:dyDescent="0.25">
      <c r="A291" s="117">
        <v>204</v>
      </c>
      <c r="B291" s="117"/>
      <c r="C291" s="117"/>
      <c r="D291" s="118"/>
      <c r="E291" s="120"/>
      <c r="F291" s="120"/>
      <c r="G291" s="117"/>
      <c r="H291" s="120"/>
      <c r="I291" s="121"/>
      <c r="J291" s="120"/>
      <c r="K291" s="117"/>
      <c r="L291" s="120"/>
      <c r="M291" s="122"/>
      <c r="N291" s="123"/>
      <c r="O291" s="101"/>
      <c r="P291" s="101"/>
    </row>
    <row r="292" spans="1:16" ht="26.25" customHeight="1" x14ac:dyDescent="0.25">
      <c r="A292" s="117">
        <v>205</v>
      </c>
      <c r="B292" s="117"/>
      <c r="C292" s="117"/>
      <c r="D292" s="118"/>
      <c r="E292" s="120"/>
      <c r="F292" s="120"/>
      <c r="G292" s="117"/>
      <c r="H292" s="120"/>
      <c r="I292" s="121"/>
      <c r="J292" s="120"/>
      <c r="K292" s="117"/>
      <c r="L292" s="120"/>
      <c r="M292" s="122"/>
      <c r="N292" s="123"/>
      <c r="O292" s="101"/>
      <c r="P292" s="101"/>
    </row>
    <row r="293" spans="1:16" ht="26.25" customHeight="1" x14ac:dyDescent="0.25">
      <c r="A293" s="302" t="s">
        <v>155</v>
      </c>
      <c r="B293" s="302"/>
      <c r="C293" s="302"/>
      <c r="D293" s="302"/>
      <c r="E293" s="303"/>
      <c r="F293" s="124"/>
      <c r="G293" s="110"/>
      <c r="H293" s="110"/>
      <c r="I293" s="124"/>
      <c r="J293" s="125"/>
      <c r="K293" s="125"/>
      <c r="L293" s="124"/>
      <c r="M293" s="126"/>
      <c r="N293" s="127"/>
      <c r="O293" s="101"/>
      <c r="P293" s="101"/>
    </row>
    <row r="294" spans="1:16" ht="33" customHeight="1" x14ac:dyDescent="0.25">
      <c r="A294" s="75"/>
      <c r="B294" s="75"/>
      <c r="C294" s="75"/>
      <c r="D294" s="75"/>
      <c r="E294" s="75"/>
      <c r="F294" s="75"/>
      <c r="G294" s="75"/>
      <c r="H294" s="75"/>
      <c r="I294" s="137" t="s">
        <v>26</v>
      </c>
      <c r="J294" s="75"/>
      <c r="K294" s="75"/>
      <c r="L294" s="274" t="s">
        <v>27</v>
      </c>
      <c r="M294" s="275"/>
      <c r="N294" s="138"/>
      <c r="O294" s="136"/>
      <c r="P294" s="136"/>
    </row>
    <row r="295" spans="1:16" ht="20.25" customHeight="1" x14ac:dyDescent="0.25">
      <c r="A295" s="75"/>
      <c r="B295" s="75"/>
      <c r="C295" s="75"/>
      <c r="D295" s="75"/>
      <c r="E295" s="75"/>
      <c r="F295" s="75"/>
      <c r="G295" s="75"/>
      <c r="H295" s="75"/>
      <c r="I295" s="75"/>
      <c r="J295" s="75"/>
      <c r="K295" s="75"/>
      <c r="L295" s="304" t="s">
        <v>103</v>
      </c>
      <c r="M295" s="304"/>
      <c r="N295" s="304"/>
      <c r="O295" s="136"/>
      <c r="P295" s="136"/>
    </row>
    <row r="296" spans="1:16" ht="26.25" customHeight="1" x14ac:dyDescent="0.25">
      <c r="A296" s="139" t="s">
        <v>15</v>
      </c>
      <c r="B296" s="139"/>
      <c r="C296" s="139"/>
      <c r="D296" s="139"/>
      <c r="E296" s="305" t="s">
        <v>119</v>
      </c>
      <c r="F296" s="140"/>
      <c r="G296" s="141" t="s">
        <v>18</v>
      </c>
      <c r="H296" s="279">
        <f>H253</f>
        <v>0</v>
      </c>
      <c r="I296" s="279"/>
      <c r="J296" s="279"/>
      <c r="K296" s="279"/>
      <c r="L296" s="279"/>
      <c r="M296" s="306" t="s">
        <v>143</v>
      </c>
      <c r="N296" s="307"/>
      <c r="O296" s="307"/>
      <c r="P296" s="308"/>
    </row>
    <row r="297" spans="1:16" ht="40.5" customHeight="1" x14ac:dyDescent="0.25">
      <c r="A297" s="309" t="s">
        <v>148</v>
      </c>
      <c r="B297" s="309"/>
      <c r="C297" s="139"/>
      <c r="D297" s="139"/>
      <c r="E297" s="305"/>
      <c r="F297" s="142"/>
      <c r="G297" s="143" t="s">
        <v>20</v>
      </c>
      <c r="H297" s="279">
        <f>H254</f>
        <v>0</v>
      </c>
      <c r="I297" s="279"/>
      <c r="J297" s="279"/>
      <c r="K297" s="279"/>
      <c r="L297" s="279"/>
      <c r="M297" s="310" t="s">
        <v>149</v>
      </c>
      <c r="N297" s="311"/>
      <c r="O297" s="312">
        <f>O254</f>
        <v>0</v>
      </c>
      <c r="P297" s="313"/>
    </row>
    <row r="298" spans="1:16" ht="33" customHeight="1" x14ac:dyDescent="0.25">
      <c r="A298" s="139"/>
      <c r="B298" s="139"/>
      <c r="C298" s="139"/>
      <c r="D298" s="139"/>
      <c r="E298" s="305"/>
      <c r="F298" s="140"/>
      <c r="G298" s="141" t="s">
        <v>134</v>
      </c>
      <c r="H298" s="283">
        <f>H255</f>
        <v>0</v>
      </c>
      <c r="I298" s="284"/>
      <c r="J298" s="285"/>
      <c r="K298" s="144" t="s">
        <v>133</v>
      </c>
      <c r="L298" s="145">
        <f>L255</f>
        <v>0</v>
      </c>
      <c r="M298" s="286" t="s">
        <v>120</v>
      </c>
      <c r="N298" s="286"/>
      <c r="O298" s="286"/>
      <c r="P298" s="286"/>
    </row>
    <row r="299" spans="1:16" ht="19.5" customHeight="1" x14ac:dyDescent="0.25">
      <c r="A299" s="75"/>
      <c r="B299" s="75"/>
      <c r="C299" s="75"/>
      <c r="D299" s="75"/>
      <c r="E299" s="305"/>
      <c r="F299" s="140"/>
      <c r="G299" s="141" t="s">
        <v>19</v>
      </c>
      <c r="H299" s="279">
        <f>H256</f>
        <v>0</v>
      </c>
      <c r="I299" s="279"/>
      <c r="J299" s="279"/>
      <c r="K299" s="279"/>
      <c r="L299" s="279"/>
      <c r="M299" s="140"/>
      <c r="N299" s="141"/>
      <c r="O299" s="279"/>
      <c r="P299" s="279"/>
    </row>
    <row r="300" spans="1:16" ht="18.75" x14ac:dyDescent="0.25">
      <c r="A300" s="146" t="s">
        <v>264</v>
      </c>
      <c r="B300" s="146"/>
      <c r="C300" s="146"/>
      <c r="D300" s="146"/>
      <c r="E300" s="146"/>
      <c r="F300" s="146"/>
      <c r="G300" s="146"/>
      <c r="H300" s="146"/>
      <c r="I300" s="146"/>
      <c r="J300" s="146"/>
      <c r="K300" s="146"/>
      <c r="L300" s="146"/>
      <c r="M300" s="146"/>
      <c r="N300" s="146"/>
      <c r="O300" s="136"/>
      <c r="P300" s="136"/>
    </row>
    <row r="301" spans="1:16" ht="18.75" x14ac:dyDescent="0.25">
      <c r="A301" s="146" t="s">
        <v>265</v>
      </c>
      <c r="B301" s="146"/>
      <c r="C301" s="146"/>
      <c r="D301" s="146"/>
      <c r="E301" s="146"/>
      <c r="F301" s="146"/>
      <c r="G301" s="146"/>
      <c r="H301" s="146"/>
      <c r="I301" s="146"/>
      <c r="J301" s="146"/>
      <c r="K301" s="146"/>
      <c r="L301" s="146"/>
      <c r="M301" s="146"/>
      <c r="N301" s="146"/>
      <c r="O301" s="136"/>
      <c r="P301" s="136"/>
    </row>
    <row r="302" spans="1:16" ht="15.75" x14ac:dyDescent="0.25">
      <c r="A302" s="112"/>
      <c r="B302" s="112"/>
      <c r="C302" s="112"/>
      <c r="D302" s="112"/>
      <c r="E302" s="112"/>
      <c r="F302" s="112"/>
      <c r="G302" s="112"/>
      <c r="H302" s="112"/>
      <c r="I302" s="112"/>
      <c r="J302" s="112"/>
      <c r="K302" s="112"/>
      <c r="L302" s="112"/>
      <c r="M302" s="112"/>
      <c r="N302" s="112"/>
      <c r="O302" s="136"/>
      <c r="P302" s="136"/>
    </row>
    <row r="303" spans="1:16" ht="18.75" x14ac:dyDescent="0.25">
      <c r="A303" s="110" t="s">
        <v>4</v>
      </c>
      <c r="B303" s="110" t="s">
        <v>5</v>
      </c>
      <c r="C303" s="110" t="s">
        <v>6</v>
      </c>
      <c r="D303" s="110" t="s">
        <v>7</v>
      </c>
      <c r="E303" s="110" t="s">
        <v>8</v>
      </c>
      <c r="F303" s="110" t="s">
        <v>9</v>
      </c>
      <c r="G303" s="110" t="s">
        <v>10</v>
      </c>
      <c r="H303" s="110" t="s">
        <v>11</v>
      </c>
      <c r="I303" s="113" t="s">
        <v>12</v>
      </c>
      <c r="J303" s="110" t="s">
        <v>13</v>
      </c>
      <c r="K303" s="110" t="s">
        <v>14</v>
      </c>
      <c r="L303" s="110" t="s">
        <v>24</v>
      </c>
      <c r="M303" s="113" t="s">
        <v>25</v>
      </c>
      <c r="N303" s="113" t="s">
        <v>110</v>
      </c>
      <c r="O303" s="102" t="s">
        <v>111</v>
      </c>
      <c r="P303" s="102" t="s">
        <v>112</v>
      </c>
    </row>
    <row r="304" spans="1:16" ht="111" customHeight="1" x14ac:dyDescent="0.25">
      <c r="A304" s="111" t="s">
        <v>0</v>
      </c>
      <c r="B304" s="114" t="s">
        <v>142</v>
      </c>
      <c r="C304" s="111" t="s">
        <v>139</v>
      </c>
      <c r="D304" s="237" t="s">
        <v>263</v>
      </c>
      <c r="E304" s="111" t="s">
        <v>1</v>
      </c>
      <c r="F304" s="111" t="s">
        <v>2</v>
      </c>
      <c r="G304" s="111" t="s">
        <v>144</v>
      </c>
      <c r="H304" s="111" t="s">
        <v>3</v>
      </c>
      <c r="I304" s="115" t="s">
        <v>277</v>
      </c>
      <c r="J304" s="111" t="s">
        <v>138</v>
      </c>
      <c r="K304" s="111" t="s">
        <v>136</v>
      </c>
      <c r="L304" s="111" t="s">
        <v>140</v>
      </c>
      <c r="M304" s="115" t="s">
        <v>145</v>
      </c>
      <c r="N304" s="116" t="s">
        <v>141</v>
      </c>
      <c r="O304" s="103" t="s">
        <v>146</v>
      </c>
      <c r="P304" s="103" t="s">
        <v>147</v>
      </c>
    </row>
    <row r="305" spans="1:16" ht="26.25" customHeight="1" x14ac:dyDescent="0.25">
      <c r="A305" s="117">
        <v>206</v>
      </c>
      <c r="B305" s="117"/>
      <c r="C305" s="117"/>
      <c r="D305" s="118"/>
      <c r="E305" s="119"/>
      <c r="F305" s="119"/>
      <c r="G305" s="117"/>
      <c r="H305" s="120"/>
      <c r="I305" s="121"/>
      <c r="J305" s="120"/>
      <c r="K305" s="117"/>
      <c r="L305" s="120"/>
      <c r="M305" s="122"/>
      <c r="N305" s="123"/>
      <c r="O305" s="101"/>
      <c r="P305" s="101"/>
    </row>
    <row r="306" spans="1:16" ht="26.25" customHeight="1" x14ac:dyDescent="0.25">
      <c r="A306" s="117">
        <v>207</v>
      </c>
      <c r="B306" s="117"/>
      <c r="C306" s="117"/>
      <c r="D306" s="118"/>
      <c r="E306" s="119"/>
      <c r="F306" s="119"/>
      <c r="G306" s="117"/>
      <c r="H306" s="120"/>
      <c r="I306" s="121"/>
      <c r="J306" s="120"/>
      <c r="K306" s="117"/>
      <c r="L306" s="120"/>
      <c r="M306" s="122"/>
      <c r="N306" s="123"/>
      <c r="O306" s="101"/>
      <c r="P306" s="101"/>
    </row>
    <row r="307" spans="1:16" ht="26.25" customHeight="1" x14ac:dyDescent="0.25">
      <c r="A307" s="117">
        <v>208</v>
      </c>
      <c r="B307" s="117"/>
      <c r="C307" s="117"/>
      <c r="D307" s="118"/>
      <c r="E307" s="119"/>
      <c r="F307" s="119"/>
      <c r="G307" s="117"/>
      <c r="H307" s="120"/>
      <c r="I307" s="121"/>
      <c r="J307" s="120"/>
      <c r="K307" s="117"/>
      <c r="L307" s="120"/>
      <c r="M307" s="122"/>
      <c r="N307" s="123"/>
      <c r="O307" s="101"/>
      <c r="P307" s="101"/>
    </row>
    <row r="308" spans="1:16" ht="26.25" customHeight="1" x14ac:dyDescent="0.25">
      <c r="A308" s="117">
        <v>209</v>
      </c>
      <c r="B308" s="117"/>
      <c r="C308" s="117"/>
      <c r="D308" s="118"/>
      <c r="E308" s="119"/>
      <c r="F308" s="119"/>
      <c r="G308" s="117"/>
      <c r="H308" s="120"/>
      <c r="I308" s="121"/>
      <c r="J308" s="120"/>
      <c r="K308" s="117"/>
      <c r="L308" s="120"/>
      <c r="M308" s="122"/>
      <c r="N308" s="123"/>
      <c r="O308" s="101"/>
      <c r="P308" s="101"/>
    </row>
    <row r="309" spans="1:16" ht="26.25" customHeight="1" x14ac:dyDescent="0.25">
      <c r="A309" s="117">
        <v>210</v>
      </c>
      <c r="B309" s="117"/>
      <c r="C309" s="117"/>
      <c r="D309" s="118"/>
      <c r="E309" s="119"/>
      <c r="F309" s="119"/>
      <c r="G309" s="117"/>
      <c r="H309" s="120"/>
      <c r="I309" s="121"/>
      <c r="J309" s="120"/>
      <c r="K309" s="117"/>
      <c r="L309" s="120"/>
      <c r="M309" s="122"/>
      <c r="N309" s="123"/>
      <c r="O309" s="101"/>
      <c r="P309" s="101"/>
    </row>
    <row r="310" spans="1:16" ht="26.25" customHeight="1" x14ac:dyDescent="0.25">
      <c r="A310" s="117">
        <v>211</v>
      </c>
      <c r="B310" s="117"/>
      <c r="C310" s="117"/>
      <c r="D310" s="118"/>
      <c r="E310" s="120"/>
      <c r="F310" s="120"/>
      <c r="G310" s="117"/>
      <c r="H310" s="120"/>
      <c r="I310" s="121"/>
      <c r="J310" s="120"/>
      <c r="K310" s="117"/>
      <c r="L310" s="120"/>
      <c r="M310" s="122"/>
      <c r="N310" s="123"/>
      <c r="O310" s="101"/>
      <c r="P310" s="101"/>
    </row>
    <row r="311" spans="1:16" ht="26.25" customHeight="1" x14ac:dyDescent="0.25">
      <c r="A311" s="117">
        <v>212</v>
      </c>
      <c r="B311" s="117"/>
      <c r="C311" s="117"/>
      <c r="D311" s="118"/>
      <c r="E311" s="120"/>
      <c r="F311" s="120"/>
      <c r="G311" s="117"/>
      <c r="H311" s="120"/>
      <c r="I311" s="121"/>
      <c r="J311" s="120"/>
      <c r="K311" s="117"/>
      <c r="L311" s="120"/>
      <c r="M311" s="122"/>
      <c r="N311" s="123"/>
      <c r="O311" s="101"/>
      <c r="P311" s="101"/>
    </row>
    <row r="312" spans="1:16" ht="26.25" customHeight="1" x14ac:dyDescent="0.25">
      <c r="A312" s="117">
        <v>213</v>
      </c>
      <c r="B312" s="117"/>
      <c r="C312" s="117"/>
      <c r="D312" s="118"/>
      <c r="E312" s="120"/>
      <c r="F312" s="120"/>
      <c r="G312" s="117"/>
      <c r="H312" s="120"/>
      <c r="I312" s="121"/>
      <c r="J312" s="120"/>
      <c r="K312" s="117"/>
      <c r="L312" s="120"/>
      <c r="M312" s="122"/>
      <c r="N312" s="123"/>
      <c r="O312" s="101"/>
      <c r="P312" s="101"/>
    </row>
    <row r="313" spans="1:16" ht="26.25" customHeight="1" x14ac:dyDescent="0.25">
      <c r="A313" s="117">
        <v>214</v>
      </c>
      <c r="B313" s="117"/>
      <c r="C313" s="117"/>
      <c r="D313" s="118"/>
      <c r="E313" s="120"/>
      <c r="F313" s="120"/>
      <c r="G313" s="117"/>
      <c r="H313" s="120"/>
      <c r="I313" s="121"/>
      <c r="J313" s="120"/>
      <c r="K313" s="117"/>
      <c r="L313" s="120"/>
      <c r="M313" s="122"/>
      <c r="N313" s="123"/>
      <c r="O313" s="101"/>
      <c r="P313" s="101"/>
    </row>
    <row r="314" spans="1:16" ht="26.25" customHeight="1" x14ac:dyDescent="0.25">
      <c r="A314" s="117">
        <v>215</v>
      </c>
      <c r="B314" s="117"/>
      <c r="C314" s="117"/>
      <c r="D314" s="118"/>
      <c r="E314" s="120"/>
      <c r="F314" s="120"/>
      <c r="G314" s="117"/>
      <c r="H314" s="120"/>
      <c r="I314" s="121"/>
      <c r="J314" s="120"/>
      <c r="K314" s="117"/>
      <c r="L314" s="120"/>
      <c r="M314" s="122"/>
      <c r="N314" s="123"/>
      <c r="O314" s="101"/>
      <c r="P314" s="101"/>
    </row>
    <row r="315" spans="1:16" ht="26.25" customHeight="1" x14ac:dyDescent="0.25">
      <c r="A315" s="117">
        <v>216</v>
      </c>
      <c r="B315" s="117"/>
      <c r="C315" s="117"/>
      <c r="D315" s="118"/>
      <c r="E315" s="120"/>
      <c r="F315" s="120"/>
      <c r="G315" s="117"/>
      <c r="H315" s="120"/>
      <c r="I315" s="121"/>
      <c r="J315" s="120"/>
      <c r="K315" s="117"/>
      <c r="L315" s="120"/>
      <c r="M315" s="122"/>
      <c r="N315" s="123"/>
      <c r="O315" s="101"/>
      <c r="P315" s="101"/>
    </row>
    <row r="316" spans="1:16" ht="26.25" customHeight="1" x14ac:dyDescent="0.25">
      <c r="A316" s="117">
        <v>217</v>
      </c>
      <c r="B316" s="117"/>
      <c r="C316" s="117"/>
      <c r="D316" s="118"/>
      <c r="E316" s="120"/>
      <c r="F316" s="120"/>
      <c r="G316" s="117"/>
      <c r="H316" s="120"/>
      <c r="I316" s="121"/>
      <c r="J316" s="120"/>
      <c r="K316" s="117"/>
      <c r="L316" s="120"/>
      <c r="M316" s="122"/>
      <c r="N316" s="123"/>
      <c r="O316" s="101"/>
      <c r="P316" s="101"/>
    </row>
    <row r="317" spans="1:16" ht="26.25" customHeight="1" x14ac:dyDescent="0.25">
      <c r="A317" s="117">
        <v>218</v>
      </c>
      <c r="B317" s="117"/>
      <c r="C317" s="117"/>
      <c r="D317" s="118"/>
      <c r="E317" s="120"/>
      <c r="F317" s="120"/>
      <c r="G317" s="117"/>
      <c r="H317" s="120"/>
      <c r="I317" s="121"/>
      <c r="J317" s="120"/>
      <c r="K317" s="117"/>
      <c r="L317" s="120"/>
      <c r="M317" s="122"/>
      <c r="N317" s="123"/>
      <c r="O317" s="101"/>
      <c r="P317" s="101"/>
    </row>
    <row r="318" spans="1:16" ht="26.25" customHeight="1" x14ac:dyDescent="0.25">
      <c r="A318" s="117">
        <v>219</v>
      </c>
      <c r="B318" s="117"/>
      <c r="C318" s="117"/>
      <c r="D318" s="118"/>
      <c r="E318" s="120"/>
      <c r="F318" s="120"/>
      <c r="G318" s="117"/>
      <c r="H318" s="120"/>
      <c r="I318" s="121"/>
      <c r="J318" s="120"/>
      <c r="K318" s="117"/>
      <c r="L318" s="120"/>
      <c r="M318" s="122"/>
      <c r="N318" s="123"/>
      <c r="O318" s="101"/>
      <c r="P318" s="101"/>
    </row>
    <row r="319" spans="1:16" ht="26.25" customHeight="1" x14ac:dyDescent="0.25">
      <c r="A319" s="117">
        <v>220</v>
      </c>
      <c r="B319" s="117"/>
      <c r="C319" s="117"/>
      <c r="D319" s="118"/>
      <c r="E319" s="120"/>
      <c r="F319" s="120"/>
      <c r="G319" s="117"/>
      <c r="H319" s="120"/>
      <c r="I319" s="121"/>
      <c r="J319" s="120"/>
      <c r="K319" s="117"/>
      <c r="L319" s="120"/>
      <c r="M319" s="122"/>
      <c r="N319" s="123"/>
      <c r="O319" s="101"/>
      <c r="P319" s="101"/>
    </row>
    <row r="320" spans="1:16" ht="26.25" customHeight="1" x14ac:dyDescent="0.25">
      <c r="A320" s="117">
        <v>221</v>
      </c>
      <c r="B320" s="117"/>
      <c r="C320" s="117"/>
      <c r="D320" s="118"/>
      <c r="E320" s="120"/>
      <c r="F320" s="120"/>
      <c r="G320" s="117"/>
      <c r="H320" s="120"/>
      <c r="I320" s="121"/>
      <c r="J320" s="120"/>
      <c r="K320" s="117"/>
      <c r="L320" s="120"/>
      <c r="M320" s="122"/>
      <c r="N320" s="123"/>
      <c r="O320" s="101"/>
      <c r="P320" s="101"/>
    </row>
    <row r="321" spans="1:16" ht="26.25" customHeight="1" x14ac:dyDescent="0.25">
      <c r="A321" s="117">
        <v>222</v>
      </c>
      <c r="B321" s="117"/>
      <c r="C321" s="117"/>
      <c r="D321" s="118"/>
      <c r="E321" s="120"/>
      <c r="F321" s="120"/>
      <c r="G321" s="117"/>
      <c r="H321" s="120"/>
      <c r="I321" s="121"/>
      <c r="J321" s="120"/>
      <c r="K321" s="117"/>
      <c r="L321" s="120"/>
      <c r="M321" s="122"/>
      <c r="N321" s="123"/>
      <c r="O321" s="101"/>
      <c r="P321" s="101"/>
    </row>
    <row r="322" spans="1:16" ht="26.25" customHeight="1" x14ac:dyDescent="0.25">
      <c r="A322" s="117">
        <v>223</v>
      </c>
      <c r="B322" s="117"/>
      <c r="C322" s="117"/>
      <c r="D322" s="118"/>
      <c r="E322" s="120"/>
      <c r="F322" s="120"/>
      <c r="G322" s="117"/>
      <c r="H322" s="120"/>
      <c r="I322" s="121"/>
      <c r="J322" s="120"/>
      <c r="K322" s="117"/>
      <c r="L322" s="120"/>
      <c r="M322" s="122"/>
      <c r="N322" s="123"/>
      <c r="O322" s="101"/>
      <c r="P322" s="101"/>
    </row>
    <row r="323" spans="1:16" ht="26.25" customHeight="1" x14ac:dyDescent="0.25">
      <c r="A323" s="117">
        <v>224</v>
      </c>
      <c r="B323" s="117"/>
      <c r="C323" s="117"/>
      <c r="D323" s="118"/>
      <c r="E323" s="120"/>
      <c r="F323" s="120"/>
      <c r="G323" s="117"/>
      <c r="H323" s="120"/>
      <c r="I323" s="121"/>
      <c r="J323" s="120"/>
      <c r="K323" s="117"/>
      <c r="L323" s="120"/>
      <c r="M323" s="122"/>
      <c r="N323" s="123"/>
      <c r="O323" s="101"/>
      <c r="P323" s="101"/>
    </row>
    <row r="324" spans="1:16" ht="26.25" customHeight="1" x14ac:dyDescent="0.25">
      <c r="A324" s="117">
        <v>225</v>
      </c>
      <c r="B324" s="117"/>
      <c r="C324" s="117"/>
      <c r="D324" s="118"/>
      <c r="E324" s="120"/>
      <c r="F324" s="120"/>
      <c r="G324" s="117"/>
      <c r="H324" s="120"/>
      <c r="I324" s="121"/>
      <c r="J324" s="120"/>
      <c r="K324" s="117"/>
      <c r="L324" s="120"/>
      <c r="M324" s="122"/>
      <c r="N324" s="123"/>
      <c r="O324" s="101"/>
      <c r="P324" s="101"/>
    </row>
    <row r="325" spans="1:16" ht="26.25" customHeight="1" x14ac:dyDescent="0.25">
      <c r="A325" s="117">
        <v>226</v>
      </c>
      <c r="B325" s="117"/>
      <c r="C325" s="117"/>
      <c r="D325" s="118"/>
      <c r="E325" s="120"/>
      <c r="F325" s="120"/>
      <c r="G325" s="117"/>
      <c r="H325" s="120"/>
      <c r="I325" s="121"/>
      <c r="J325" s="120"/>
      <c r="K325" s="117"/>
      <c r="L325" s="120"/>
      <c r="M325" s="122"/>
      <c r="N325" s="123"/>
      <c r="O325" s="101"/>
      <c r="P325" s="101"/>
    </row>
    <row r="326" spans="1:16" ht="26.25" customHeight="1" x14ac:dyDescent="0.25">
      <c r="A326" s="117">
        <v>227</v>
      </c>
      <c r="B326" s="117"/>
      <c r="C326" s="117"/>
      <c r="D326" s="118"/>
      <c r="E326" s="120"/>
      <c r="F326" s="120"/>
      <c r="G326" s="117"/>
      <c r="H326" s="120"/>
      <c r="I326" s="121"/>
      <c r="J326" s="120"/>
      <c r="K326" s="117"/>
      <c r="L326" s="120"/>
      <c r="M326" s="122"/>
      <c r="N326" s="123"/>
      <c r="O326" s="101"/>
      <c r="P326" s="101"/>
    </row>
    <row r="327" spans="1:16" ht="26.25" customHeight="1" x14ac:dyDescent="0.25">
      <c r="A327" s="117">
        <v>228</v>
      </c>
      <c r="B327" s="117"/>
      <c r="C327" s="117"/>
      <c r="D327" s="118"/>
      <c r="E327" s="120"/>
      <c r="F327" s="120"/>
      <c r="G327" s="117"/>
      <c r="H327" s="120"/>
      <c r="I327" s="121"/>
      <c r="J327" s="120"/>
      <c r="K327" s="117"/>
      <c r="L327" s="120"/>
      <c r="M327" s="122"/>
      <c r="N327" s="123"/>
      <c r="O327" s="101"/>
      <c r="P327" s="101"/>
    </row>
    <row r="328" spans="1:16" ht="26.25" customHeight="1" x14ac:dyDescent="0.25">
      <c r="A328" s="117">
        <v>229</v>
      </c>
      <c r="B328" s="117"/>
      <c r="C328" s="117"/>
      <c r="D328" s="118"/>
      <c r="E328" s="120"/>
      <c r="F328" s="120"/>
      <c r="G328" s="117"/>
      <c r="H328" s="120"/>
      <c r="I328" s="121"/>
      <c r="J328" s="120"/>
      <c r="K328" s="117"/>
      <c r="L328" s="120"/>
      <c r="M328" s="122"/>
      <c r="N328" s="123"/>
      <c r="O328" s="101"/>
      <c r="P328" s="101"/>
    </row>
    <row r="329" spans="1:16" ht="26.25" customHeight="1" x14ac:dyDescent="0.25">
      <c r="A329" s="117">
        <v>230</v>
      </c>
      <c r="B329" s="117"/>
      <c r="C329" s="117"/>
      <c r="D329" s="118"/>
      <c r="E329" s="120"/>
      <c r="F329" s="120"/>
      <c r="G329" s="117"/>
      <c r="H329" s="120"/>
      <c r="I329" s="121"/>
      <c r="J329" s="120"/>
      <c r="K329" s="117"/>
      <c r="L329" s="120"/>
      <c r="M329" s="122"/>
      <c r="N329" s="123"/>
      <c r="O329" s="101"/>
      <c r="P329" s="101"/>
    </row>
    <row r="330" spans="1:16" ht="26.25" customHeight="1" x14ac:dyDescent="0.25">
      <c r="A330" s="117">
        <v>231</v>
      </c>
      <c r="B330" s="117"/>
      <c r="C330" s="117"/>
      <c r="D330" s="118"/>
      <c r="E330" s="120"/>
      <c r="F330" s="120"/>
      <c r="G330" s="117"/>
      <c r="H330" s="120"/>
      <c r="I330" s="121"/>
      <c r="J330" s="120"/>
      <c r="K330" s="117"/>
      <c r="L330" s="120"/>
      <c r="M330" s="122"/>
      <c r="N330" s="123"/>
      <c r="O330" s="101"/>
      <c r="P330" s="101"/>
    </row>
    <row r="331" spans="1:16" ht="26.25" customHeight="1" x14ac:dyDescent="0.25">
      <c r="A331" s="117">
        <v>232</v>
      </c>
      <c r="B331" s="117"/>
      <c r="C331" s="117"/>
      <c r="D331" s="118"/>
      <c r="E331" s="120"/>
      <c r="F331" s="120"/>
      <c r="G331" s="117"/>
      <c r="H331" s="120"/>
      <c r="I331" s="121"/>
      <c r="J331" s="120"/>
      <c r="K331" s="117"/>
      <c r="L331" s="120"/>
      <c r="M331" s="122"/>
      <c r="N331" s="123"/>
      <c r="O331" s="101"/>
      <c r="P331" s="101"/>
    </row>
    <row r="332" spans="1:16" ht="26.25" customHeight="1" x14ac:dyDescent="0.25">
      <c r="A332" s="117">
        <v>233</v>
      </c>
      <c r="B332" s="117"/>
      <c r="C332" s="117"/>
      <c r="D332" s="118"/>
      <c r="E332" s="120"/>
      <c r="F332" s="120"/>
      <c r="G332" s="117"/>
      <c r="H332" s="120"/>
      <c r="I332" s="121"/>
      <c r="J332" s="120"/>
      <c r="K332" s="117"/>
      <c r="L332" s="120"/>
      <c r="M332" s="122"/>
      <c r="N332" s="123"/>
      <c r="O332" s="101"/>
      <c r="P332" s="101"/>
    </row>
    <row r="333" spans="1:16" ht="26.25" customHeight="1" x14ac:dyDescent="0.25">
      <c r="A333" s="117">
        <v>234</v>
      </c>
      <c r="B333" s="117"/>
      <c r="C333" s="117"/>
      <c r="D333" s="118"/>
      <c r="E333" s="120"/>
      <c r="F333" s="120"/>
      <c r="G333" s="117"/>
      <c r="H333" s="120"/>
      <c r="I333" s="121"/>
      <c r="J333" s="120"/>
      <c r="K333" s="117"/>
      <c r="L333" s="120"/>
      <c r="M333" s="122"/>
      <c r="N333" s="123"/>
      <c r="O333" s="101"/>
      <c r="P333" s="101"/>
    </row>
    <row r="334" spans="1:16" ht="26.25" customHeight="1" x14ac:dyDescent="0.25">
      <c r="A334" s="117">
        <v>235</v>
      </c>
      <c r="B334" s="117"/>
      <c r="C334" s="117"/>
      <c r="D334" s="118"/>
      <c r="E334" s="120"/>
      <c r="F334" s="120"/>
      <c r="G334" s="117"/>
      <c r="H334" s="120"/>
      <c r="I334" s="121"/>
      <c r="J334" s="120"/>
      <c r="K334" s="117"/>
      <c r="L334" s="120"/>
      <c r="M334" s="122"/>
      <c r="N334" s="123"/>
      <c r="O334" s="101"/>
      <c r="P334" s="101"/>
    </row>
    <row r="335" spans="1:16" ht="26.25" customHeight="1" x14ac:dyDescent="0.25">
      <c r="A335" s="302" t="s">
        <v>156</v>
      </c>
      <c r="B335" s="302"/>
      <c r="C335" s="302"/>
      <c r="D335" s="302"/>
      <c r="E335" s="303"/>
      <c r="F335" s="124"/>
      <c r="G335" s="110"/>
      <c r="H335" s="110"/>
      <c r="I335" s="124"/>
      <c r="J335" s="125"/>
      <c r="K335" s="125"/>
      <c r="L335" s="124"/>
      <c r="M335" s="126"/>
      <c r="N335" s="127"/>
      <c r="O335" s="101"/>
      <c r="P335" s="101"/>
    </row>
    <row r="336" spans="1:16" ht="33" customHeight="1" x14ac:dyDescent="0.25">
      <c r="A336" s="75"/>
      <c r="B336" s="75"/>
      <c r="C336" s="75"/>
      <c r="D336" s="75"/>
      <c r="E336" s="75"/>
      <c r="F336" s="75"/>
      <c r="G336" s="75"/>
      <c r="H336" s="75"/>
      <c r="I336" s="137" t="s">
        <v>26</v>
      </c>
      <c r="J336" s="75"/>
      <c r="K336" s="75"/>
      <c r="L336" s="274" t="s">
        <v>27</v>
      </c>
      <c r="M336" s="275"/>
      <c r="N336" s="138"/>
      <c r="O336" s="136"/>
      <c r="P336" s="136"/>
    </row>
    <row r="337" spans="1:16" ht="20.25" customHeight="1" x14ac:dyDescent="0.25">
      <c r="A337" s="75"/>
      <c r="B337" s="75"/>
      <c r="C337" s="75"/>
      <c r="D337" s="75"/>
      <c r="E337" s="75"/>
      <c r="F337" s="75"/>
      <c r="G337" s="75"/>
      <c r="H337" s="75"/>
      <c r="I337" s="75"/>
      <c r="J337" s="75"/>
      <c r="K337" s="75"/>
      <c r="L337" s="304" t="s">
        <v>103</v>
      </c>
      <c r="M337" s="304"/>
      <c r="N337" s="304"/>
      <c r="O337" s="136"/>
      <c r="P337" s="136"/>
    </row>
    <row r="338" spans="1:16" ht="26.25" customHeight="1" x14ac:dyDescent="0.25">
      <c r="A338" s="139" t="s">
        <v>15</v>
      </c>
      <c r="B338" s="139"/>
      <c r="C338" s="139"/>
      <c r="D338" s="139"/>
      <c r="E338" s="305" t="s">
        <v>119</v>
      </c>
      <c r="F338" s="140"/>
      <c r="G338" s="141" t="s">
        <v>18</v>
      </c>
      <c r="H338" s="279">
        <f>H295</f>
        <v>0</v>
      </c>
      <c r="I338" s="279"/>
      <c r="J338" s="279"/>
      <c r="K338" s="279"/>
      <c r="L338" s="279"/>
      <c r="M338" s="306" t="s">
        <v>143</v>
      </c>
      <c r="N338" s="307"/>
      <c r="O338" s="307"/>
      <c r="P338" s="308"/>
    </row>
    <row r="339" spans="1:16" ht="40.5" customHeight="1" x14ac:dyDescent="0.25">
      <c r="A339" s="309" t="s">
        <v>148</v>
      </c>
      <c r="B339" s="309"/>
      <c r="C339" s="139"/>
      <c r="D339" s="139"/>
      <c r="E339" s="305"/>
      <c r="F339" s="142"/>
      <c r="G339" s="143" t="s">
        <v>20</v>
      </c>
      <c r="H339" s="279">
        <f>H296</f>
        <v>0</v>
      </c>
      <c r="I339" s="279"/>
      <c r="J339" s="279"/>
      <c r="K339" s="279"/>
      <c r="L339" s="279"/>
      <c r="M339" s="310" t="s">
        <v>149</v>
      </c>
      <c r="N339" s="311"/>
      <c r="O339" s="312">
        <f>O296</f>
        <v>0</v>
      </c>
      <c r="P339" s="313"/>
    </row>
    <row r="340" spans="1:16" ht="33" customHeight="1" x14ac:dyDescent="0.25">
      <c r="A340" s="139"/>
      <c r="B340" s="139"/>
      <c r="C340" s="139"/>
      <c r="D340" s="139"/>
      <c r="E340" s="305"/>
      <c r="F340" s="140"/>
      <c r="G340" s="141" t="s">
        <v>134</v>
      </c>
      <c r="H340" s="283">
        <f>H297</f>
        <v>0</v>
      </c>
      <c r="I340" s="284"/>
      <c r="J340" s="285"/>
      <c r="K340" s="144" t="s">
        <v>133</v>
      </c>
      <c r="L340" s="145">
        <f>L297</f>
        <v>0</v>
      </c>
      <c r="M340" s="286" t="s">
        <v>120</v>
      </c>
      <c r="N340" s="286"/>
      <c r="O340" s="286"/>
      <c r="P340" s="286"/>
    </row>
    <row r="341" spans="1:16" ht="19.5" customHeight="1" x14ac:dyDescent="0.25">
      <c r="A341" s="75"/>
      <c r="B341" s="75"/>
      <c r="C341" s="75"/>
      <c r="D341" s="75"/>
      <c r="E341" s="305"/>
      <c r="F341" s="140"/>
      <c r="G341" s="141" t="s">
        <v>19</v>
      </c>
      <c r="H341" s="279">
        <f>H298</f>
        <v>0</v>
      </c>
      <c r="I341" s="279"/>
      <c r="J341" s="279"/>
      <c r="K341" s="279"/>
      <c r="L341" s="279"/>
      <c r="M341" s="140"/>
      <c r="N341" s="141"/>
      <c r="O341" s="279"/>
      <c r="P341" s="279"/>
    </row>
    <row r="342" spans="1:16" ht="18.75" x14ac:dyDescent="0.25">
      <c r="A342" s="146" t="s">
        <v>264</v>
      </c>
      <c r="B342" s="146"/>
      <c r="C342" s="146"/>
      <c r="D342" s="146"/>
      <c r="E342" s="146"/>
      <c r="F342" s="146"/>
      <c r="G342" s="146"/>
      <c r="H342" s="146"/>
      <c r="I342" s="146"/>
      <c r="J342" s="146"/>
      <c r="K342" s="146"/>
      <c r="L342" s="146"/>
      <c r="M342" s="146"/>
      <c r="N342" s="146"/>
      <c r="O342" s="136"/>
      <c r="P342" s="136"/>
    </row>
    <row r="343" spans="1:16" ht="18.75" x14ac:dyDescent="0.25">
      <c r="A343" s="146" t="s">
        <v>265</v>
      </c>
      <c r="B343" s="146"/>
      <c r="C343" s="146"/>
      <c r="D343" s="146"/>
      <c r="E343" s="146"/>
      <c r="F343" s="146"/>
      <c r="G343" s="146"/>
      <c r="H343" s="146"/>
      <c r="I343" s="146"/>
      <c r="J343" s="146"/>
      <c r="K343" s="146"/>
      <c r="L343" s="146"/>
      <c r="M343" s="146"/>
      <c r="N343" s="146"/>
      <c r="O343" s="136"/>
      <c r="P343" s="136"/>
    </row>
    <row r="344" spans="1:16" ht="15.75" x14ac:dyDescent="0.25">
      <c r="A344" s="112"/>
      <c r="B344" s="112"/>
      <c r="C344" s="112"/>
      <c r="D344" s="112"/>
      <c r="E344" s="112"/>
      <c r="F344" s="112"/>
      <c r="G344" s="112"/>
      <c r="H344" s="112"/>
      <c r="I344" s="112"/>
      <c r="J344" s="112"/>
      <c r="K344" s="112"/>
      <c r="L344" s="112"/>
      <c r="M344" s="112"/>
      <c r="N344" s="112"/>
      <c r="O344" s="136"/>
      <c r="P344" s="136"/>
    </row>
    <row r="345" spans="1:16" ht="18.75" x14ac:dyDescent="0.25">
      <c r="A345" s="110" t="s">
        <v>4</v>
      </c>
      <c r="B345" s="110" t="s">
        <v>5</v>
      </c>
      <c r="C345" s="110" t="s">
        <v>6</v>
      </c>
      <c r="D345" s="110" t="s">
        <v>7</v>
      </c>
      <c r="E345" s="110" t="s">
        <v>8</v>
      </c>
      <c r="F345" s="110" t="s">
        <v>9</v>
      </c>
      <c r="G345" s="110" t="s">
        <v>10</v>
      </c>
      <c r="H345" s="110" t="s">
        <v>11</v>
      </c>
      <c r="I345" s="113" t="s">
        <v>12</v>
      </c>
      <c r="J345" s="110" t="s">
        <v>13</v>
      </c>
      <c r="K345" s="110" t="s">
        <v>14</v>
      </c>
      <c r="L345" s="110" t="s">
        <v>24</v>
      </c>
      <c r="M345" s="113" t="s">
        <v>25</v>
      </c>
      <c r="N345" s="113" t="s">
        <v>110</v>
      </c>
      <c r="O345" s="102" t="s">
        <v>111</v>
      </c>
      <c r="P345" s="102" t="s">
        <v>112</v>
      </c>
    </row>
    <row r="346" spans="1:16" ht="111" customHeight="1" x14ac:dyDescent="0.25">
      <c r="A346" s="111" t="s">
        <v>0</v>
      </c>
      <c r="B346" s="114" t="s">
        <v>142</v>
      </c>
      <c r="C346" s="111" t="s">
        <v>139</v>
      </c>
      <c r="D346" s="237" t="s">
        <v>263</v>
      </c>
      <c r="E346" s="111" t="s">
        <v>1</v>
      </c>
      <c r="F346" s="111" t="s">
        <v>2</v>
      </c>
      <c r="G346" s="111" t="s">
        <v>144</v>
      </c>
      <c r="H346" s="111" t="s">
        <v>3</v>
      </c>
      <c r="I346" s="115" t="s">
        <v>277</v>
      </c>
      <c r="J346" s="111" t="s">
        <v>138</v>
      </c>
      <c r="K346" s="111" t="s">
        <v>136</v>
      </c>
      <c r="L346" s="111" t="s">
        <v>140</v>
      </c>
      <c r="M346" s="115" t="s">
        <v>145</v>
      </c>
      <c r="N346" s="116" t="s">
        <v>141</v>
      </c>
      <c r="O346" s="103" t="s">
        <v>146</v>
      </c>
      <c r="P346" s="103" t="s">
        <v>147</v>
      </c>
    </row>
    <row r="347" spans="1:16" ht="26.25" customHeight="1" x14ac:dyDescent="0.25">
      <c r="A347" s="117">
        <v>236</v>
      </c>
      <c r="B347" s="117"/>
      <c r="C347" s="117"/>
      <c r="D347" s="118"/>
      <c r="E347" s="119"/>
      <c r="F347" s="119"/>
      <c r="G347" s="117"/>
      <c r="H347" s="120"/>
      <c r="I347" s="121"/>
      <c r="J347" s="120"/>
      <c r="K347" s="117"/>
      <c r="L347" s="120"/>
      <c r="M347" s="122"/>
      <c r="N347" s="123"/>
      <c r="O347" s="101"/>
      <c r="P347" s="101"/>
    </row>
    <row r="348" spans="1:16" ht="26.25" customHeight="1" x14ac:dyDescent="0.25">
      <c r="A348" s="117">
        <v>237</v>
      </c>
      <c r="B348" s="117"/>
      <c r="C348" s="117"/>
      <c r="D348" s="118"/>
      <c r="E348" s="119"/>
      <c r="F348" s="119"/>
      <c r="G348" s="117"/>
      <c r="H348" s="120"/>
      <c r="I348" s="121"/>
      <c r="J348" s="120"/>
      <c r="K348" s="117"/>
      <c r="L348" s="120"/>
      <c r="M348" s="122"/>
      <c r="N348" s="123"/>
      <c r="O348" s="101"/>
      <c r="P348" s="101"/>
    </row>
    <row r="349" spans="1:16" ht="26.25" customHeight="1" x14ac:dyDescent="0.25">
      <c r="A349" s="117">
        <v>238</v>
      </c>
      <c r="B349" s="117"/>
      <c r="C349" s="117"/>
      <c r="D349" s="118"/>
      <c r="E349" s="119"/>
      <c r="F349" s="119"/>
      <c r="G349" s="117"/>
      <c r="H349" s="120"/>
      <c r="I349" s="121"/>
      <c r="J349" s="120"/>
      <c r="K349" s="117"/>
      <c r="L349" s="120"/>
      <c r="M349" s="122"/>
      <c r="N349" s="123"/>
      <c r="O349" s="101"/>
      <c r="P349" s="101"/>
    </row>
    <row r="350" spans="1:16" ht="26.25" customHeight="1" x14ac:dyDescent="0.25">
      <c r="A350" s="117">
        <v>239</v>
      </c>
      <c r="B350" s="117"/>
      <c r="C350" s="117"/>
      <c r="D350" s="118"/>
      <c r="E350" s="119"/>
      <c r="F350" s="119"/>
      <c r="G350" s="117"/>
      <c r="H350" s="120"/>
      <c r="I350" s="121"/>
      <c r="J350" s="120"/>
      <c r="K350" s="117"/>
      <c r="L350" s="120"/>
      <c r="M350" s="122"/>
      <c r="N350" s="123"/>
      <c r="O350" s="101"/>
      <c r="P350" s="101"/>
    </row>
    <row r="351" spans="1:16" ht="26.25" customHeight="1" x14ac:dyDescent="0.25">
      <c r="A351" s="117">
        <v>240</v>
      </c>
      <c r="B351" s="117"/>
      <c r="C351" s="117"/>
      <c r="D351" s="118"/>
      <c r="E351" s="119"/>
      <c r="F351" s="119"/>
      <c r="G351" s="117"/>
      <c r="H351" s="120"/>
      <c r="I351" s="121"/>
      <c r="J351" s="120"/>
      <c r="K351" s="117"/>
      <c r="L351" s="120"/>
      <c r="M351" s="122"/>
      <c r="N351" s="123"/>
      <c r="O351" s="101"/>
      <c r="P351" s="101"/>
    </row>
    <row r="352" spans="1:16" ht="26.25" customHeight="1" x14ac:dyDescent="0.25">
      <c r="A352" s="117">
        <v>241</v>
      </c>
      <c r="B352" s="117"/>
      <c r="C352" s="117"/>
      <c r="D352" s="118"/>
      <c r="E352" s="120"/>
      <c r="F352" s="120"/>
      <c r="G352" s="117"/>
      <c r="H352" s="120"/>
      <c r="I352" s="121"/>
      <c r="J352" s="120"/>
      <c r="K352" s="117"/>
      <c r="L352" s="120"/>
      <c r="M352" s="122"/>
      <c r="N352" s="123"/>
      <c r="O352" s="101"/>
      <c r="P352" s="101"/>
    </row>
    <row r="353" spans="1:16" ht="26.25" customHeight="1" x14ac:dyDescent="0.25">
      <c r="A353" s="117">
        <v>242</v>
      </c>
      <c r="B353" s="117"/>
      <c r="C353" s="117"/>
      <c r="D353" s="118"/>
      <c r="E353" s="120"/>
      <c r="F353" s="120"/>
      <c r="G353" s="117"/>
      <c r="H353" s="120"/>
      <c r="I353" s="121"/>
      <c r="J353" s="120"/>
      <c r="K353" s="117"/>
      <c r="L353" s="120"/>
      <c r="M353" s="122"/>
      <c r="N353" s="123"/>
      <c r="O353" s="101"/>
      <c r="P353" s="101"/>
    </row>
    <row r="354" spans="1:16" ht="26.25" customHeight="1" x14ac:dyDescent="0.25">
      <c r="A354" s="117">
        <v>243</v>
      </c>
      <c r="B354" s="117"/>
      <c r="C354" s="117"/>
      <c r="D354" s="118"/>
      <c r="E354" s="120"/>
      <c r="F354" s="120"/>
      <c r="G354" s="117"/>
      <c r="H354" s="120"/>
      <c r="I354" s="121"/>
      <c r="J354" s="120"/>
      <c r="K354" s="117"/>
      <c r="L354" s="120"/>
      <c r="M354" s="122"/>
      <c r="N354" s="123"/>
      <c r="O354" s="101"/>
      <c r="P354" s="101"/>
    </row>
    <row r="355" spans="1:16" ht="26.25" customHeight="1" x14ac:dyDescent="0.25">
      <c r="A355" s="117">
        <v>244</v>
      </c>
      <c r="B355" s="117"/>
      <c r="C355" s="117"/>
      <c r="D355" s="118"/>
      <c r="E355" s="120"/>
      <c r="F355" s="120"/>
      <c r="G355" s="117"/>
      <c r="H355" s="120"/>
      <c r="I355" s="121"/>
      <c r="J355" s="120"/>
      <c r="K355" s="117"/>
      <c r="L355" s="120"/>
      <c r="M355" s="122"/>
      <c r="N355" s="123"/>
      <c r="O355" s="101"/>
      <c r="P355" s="101"/>
    </row>
    <row r="356" spans="1:16" ht="26.25" customHeight="1" x14ac:dyDescent="0.25">
      <c r="A356" s="117">
        <v>245</v>
      </c>
      <c r="B356" s="117"/>
      <c r="C356" s="117"/>
      <c r="D356" s="118"/>
      <c r="E356" s="120"/>
      <c r="F356" s="120"/>
      <c r="G356" s="117"/>
      <c r="H356" s="120"/>
      <c r="I356" s="121"/>
      <c r="J356" s="120"/>
      <c r="K356" s="117"/>
      <c r="L356" s="120"/>
      <c r="M356" s="122"/>
      <c r="N356" s="123"/>
      <c r="O356" s="101"/>
      <c r="P356" s="101"/>
    </row>
    <row r="357" spans="1:16" ht="26.25" customHeight="1" x14ac:dyDescent="0.25">
      <c r="A357" s="117">
        <v>246</v>
      </c>
      <c r="B357" s="117"/>
      <c r="C357" s="117"/>
      <c r="D357" s="118"/>
      <c r="E357" s="120"/>
      <c r="F357" s="120"/>
      <c r="G357" s="117"/>
      <c r="H357" s="120"/>
      <c r="I357" s="121"/>
      <c r="J357" s="120"/>
      <c r="K357" s="117"/>
      <c r="L357" s="120"/>
      <c r="M357" s="122"/>
      <c r="N357" s="123"/>
      <c r="O357" s="101"/>
      <c r="P357" s="101"/>
    </row>
    <row r="358" spans="1:16" ht="26.25" customHeight="1" x14ac:dyDescent="0.25">
      <c r="A358" s="117">
        <v>247</v>
      </c>
      <c r="B358" s="117"/>
      <c r="C358" s="117"/>
      <c r="D358" s="118"/>
      <c r="E358" s="120"/>
      <c r="F358" s="120"/>
      <c r="G358" s="117"/>
      <c r="H358" s="120"/>
      <c r="I358" s="121"/>
      <c r="J358" s="120"/>
      <c r="K358" s="117"/>
      <c r="L358" s="120"/>
      <c r="M358" s="122"/>
      <c r="N358" s="123"/>
      <c r="O358" s="101"/>
      <c r="P358" s="101"/>
    </row>
    <row r="359" spans="1:16" ht="26.25" customHeight="1" x14ac:dyDescent="0.25">
      <c r="A359" s="117">
        <v>248</v>
      </c>
      <c r="B359" s="117"/>
      <c r="C359" s="117"/>
      <c r="D359" s="118"/>
      <c r="E359" s="120"/>
      <c r="F359" s="120"/>
      <c r="G359" s="117"/>
      <c r="H359" s="120"/>
      <c r="I359" s="121"/>
      <c r="J359" s="120"/>
      <c r="K359" s="117"/>
      <c r="L359" s="120"/>
      <c r="M359" s="122"/>
      <c r="N359" s="123"/>
      <c r="O359" s="101"/>
      <c r="P359" s="101"/>
    </row>
    <row r="360" spans="1:16" ht="26.25" customHeight="1" x14ac:dyDescent="0.25">
      <c r="A360" s="117">
        <v>249</v>
      </c>
      <c r="B360" s="117"/>
      <c r="C360" s="117"/>
      <c r="D360" s="118"/>
      <c r="E360" s="120"/>
      <c r="F360" s="120"/>
      <c r="G360" s="117"/>
      <c r="H360" s="120"/>
      <c r="I360" s="121"/>
      <c r="J360" s="120"/>
      <c r="K360" s="117"/>
      <c r="L360" s="120"/>
      <c r="M360" s="122"/>
      <c r="N360" s="123"/>
      <c r="O360" s="101"/>
      <c r="P360" s="101"/>
    </row>
    <row r="361" spans="1:16" ht="26.25" customHeight="1" x14ac:dyDescent="0.25">
      <c r="A361" s="117">
        <v>250</v>
      </c>
      <c r="B361" s="117"/>
      <c r="C361" s="117"/>
      <c r="D361" s="118"/>
      <c r="E361" s="120"/>
      <c r="F361" s="120"/>
      <c r="G361" s="117"/>
      <c r="H361" s="120"/>
      <c r="I361" s="121"/>
      <c r="J361" s="120"/>
      <c r="K361" s="117"/>
      <c r="L361" s="120"/>
      <c r="M361" s="122"/>
      <c r="N361" s="123"/>
      <c r="O361" s="101"/>
      <c r="P361" s="101"/>
    </row>
    <row r="362" spans="1:16" ht="26.25" customHeight="1" x14ac:dyDescent="0.25">
      <c r="A362" s="117">
        <v>251</v>
      </c>
      <c r="B362" s="117"/>
      <c r="C362" s="117"/>
      <c r="D362" s="118"/>
      <c r="E362" s="120"/>
      <c r="F362" s="120"/>
      <c r="G362" s="117"/>
      <c r="H362" s="120"/>
      <c r="I362" s="121"/>
      <c r="J362" s="120"/>
      <c r="K362" s="117"/>
      <c r="L362" s="120"/>
      <c r="M362" s="122"/>
      <c r="N362" s="123"/>
      <c r="O362" s="101"/>
      <c r="P362" s="101"/>
    </row>
    <row r="363" spans="1:16" ht="26.25" customHeight="1" x14ac:dyDescent="0.25">
      <c r="A363" s="117">
        <v>252</v>
      </c>
      <c r="B363" s="117"/>
      <c r="C363" s="117"/>
      <c r="D363" s="118"/>
      <c r="E363" s="120"/>
      <c r="F363" s="120"/>
      <c r="G363" s="117"/>
      <c r="H363" s="120"/>
      <c r="I363" s="121"/>
      <c r="J363" s="120"/>
      <c r="K363" s="117"/>
      <c r="L363" s="120"/>
      <c r="M363" s="122"/>
      <c r="N363" s="123"/>
      <c r="O363" s="101"/>
      <c r="P363" s="101"/>
    </row>
    <row r="364" spans="1:16" ht="26.25" customHeight="1" x14ac:dyDescent="0.25">
      <c r="A364" s="117">
        <v>253</v>
      </c>
      <c r="B364" s="117"/>
      <c r="C364" s="117"/>
      <c r="D364" s="118"/>
      <c r="E364" s="120"/>
      <c r="F364" s="120"/>
      <c r="G364" s="117"/>
      <c r="H364" s="120"/>
      <c r="I364" s="121"/>
      <c r="J364" s="120"/>
      <c r="K364" s="117"/>
      <c r="L364" s="120"/>
      <c r="M364" s="122"/>
      <c r="N364" s="123"/>
      <c r="O364" s="101"/>
      <c r="P364" s="101"/>
    </row>
    <row r="365" spans="1:16" ht="26.25" customHeight="1" x14ac:dyDescent="0.25">
      <c r="A365" s="117">
        <v>254</v>
      </c>
      <c r="B365" s="117"/>
      <c r="C365" s="117"/>
      <c r="D365" s="118"/>
      <c r="E365" s="120"/>
      <c r="F365" s="120"/>
      <c r="G365" s="117"/>
      <c r="H365" s="120"/>
      <c r="I365" s="121"/>
      <c r="J365" s="120"/>
      <c r="K365" s="117"/>
      <c r="L365" s="120"/>
      <c r="M365" s="122"/>
      <c r="N365" s="123"/>
      <c r="O365" s="101"/>
      <c r="P365" s="101"/>
    </row>
    <row r="366" spans="1:16" ht="26.25" customHeight="1" x14ac:dyDescent="0.25">
      <c r="A366" s="117">
        <v>255</v>
      </c>
      <c r="B366" s="117"/>
      <c r="C366" s="117"/>
      <c r="D366" s="118"/>
      <c r="E366" s="120"/>
      <c r="F366" s="120"/>
      <c r="G366" s="117"/>
      <c r="H366" s="120"/>
      <c r="I366" s="121"/>
      <c r="J366" s="120"/>
      <c r="K366" s="117"/>
      <c r="L366" s="120"/>
      <c r="M366" s="122"/>
      <c r="N366" s="123"/>
      <c r="O366" s="101"/>
      <c r="P366" s="101"/>
    </row>
    <row r="367" spans="1:16" ht="26.25" customHeight="1" x14ac:dyDescent="0.25">
      <c r="A367" s="117">
        <v>256</v>
      </c>
      <c r="B367" s="117"/>
      <c r="C367" s="117"/>
      <c r="D367" s="118"/>
      <c r="E367" s="120"/>
      <c r="F367" s="120"/>
      <c r="G367" s="117"/>
      <c r="H367" s="120"/>
      <c r="I367" s="121"/>
      <c r="J367" s="120"/>
      <c r="K367" s="117"/>
      <c r="L367" s="120"/>
      <c r="M367" s="122"/>
      <c r="N367" s="123"/>
      <c r="O367" s="101"/>
      <c r="P367" s="101"/>
    </row>
    <row r="368" spans="1:16" ht="26.25" customHeight="1" x14ac:dyDescent="0.25">
      <c r="A368" s="117">
        <v>257</v>
      </c>
      <c r="B368" s="117"/>
      <c r="C368" s="117"/>
      <c r="D368" s="118"/>
      <c r="E368" s="120"/>
      <c r="F368" s="120"/>
      <c r="G368" s="117"/>
      <c r="H368" s="120"/>
      <c r="I368" s="121"/>
      <c r="J368" s="120"/>
      <c r="K368" s="117"/>
      <c r="L368" s="120"/>
      <c r="M368" s="122"/>
      <c r="N368" s="123"/>
      <c r="O368" s="101"/>
      <c r="P368" s="101"/>
    </row>
    <row r="369" spans="1:16" ht="26.25" customHeight="1" x14ac:dyDescent="0.25">
      <c r="A369" s="117">
        <v>258</v>
      </c>
      <c r="B369" s="117"/>
      <c r="C369" s="117"/>
      <c r="D369" s="118"/>
      <c r="E369" s="120"/>
      <c r="F369" s="120"/>
      <c r="G369" s="117"/>
      <c r="H369" s="120"/>
      <c r="I369" s="121"/>
      <c r="J369" s="120"/>
      <c r="K369" s="117"/>
      <c r="L369" s="120"/>
      <c r="M369" s="122"/>
      <c r="N369" s="123"/>
      <c r="O369" s="101"/>
      <c r="P369" s="101"/>
    </row>
    <row r="370" spans="1:16" ht="26.25" customHeight="1" x14ac:dyDescent="0.25">
      <c r="A370" s="117">
        <v>259</v>
      </c>
      <c r="B370" s="117"/>
      <c r="C370" s="117"/>
      <c r="D370" s="118"/>
      <c r="E370" s="120"/>
      <c r="F370" s="120"/>
      <c r="G370" s="117"/>
      <c r="H370" s="120"/>
      <c r="I370" s="121"/>
      <c r="J370" s="120"/>
      <c r="K370" s="117"/>
      <c r="L370" s="120"/>
      <c r="M370" s="122"/>
      <c r="N370" s="123"/>
      <c r="O370" s="101"/>
      <c r="P370" s="101"/>
    </row>
    <row r="371" spans="1:16" ht="26.25" customHeight="1" x14ac:dyDescent="0.25">
      <c r="A371" s="117">
        <v>260</v>
      </c>
      <c r="B371" s="117"/>
      <c r="C371" s="117"/>
      <c r="D371" s="118"/>
      <c r="E371" s="120"/>
      <c r="F371" s="120"/>
      <c r="G371" s="117"/>
      <c r="H371" s="120"/>
      <c r="I371" s="121"/>
      <c r="J371" s="120"/>
      <c r="K371" s="117"/>
      <c r="L371" s="120"/>
      <c r="M371" s="122"/>
      <c r="N371" s="123"/>
      <c r="O371" s="101"/>
      <c r="P371" s="101"/>
    </row>
    <row r="372" spans="1:16" ht="26.25" customHeight="1" x14ac:dyDescent="0.25">
      <c r="A372" s="117">
        <v>261</v>
      </c>
      <c r="B372" s="117"/>
      <c r="C372" s="117"/>
      <c r="D372" s="118"/>
      <c r="E372" s="120"/>
      <c r="F372" s="120"/>
      <c r="G372" s="117"/>
      <c r="H372" s="120"/>
      <c r="I372" s="121"/>
      <c r="J372" s="120"/>
      <c r="K372" s="117"/>
      <c r="L372" s="120"/>
      <c r="M372" s="122"/>
      <c r="N372" s="123"/>
      <c r="O372" s="101"/>
      <c r="P372" s="101"/>
    </row>
    <row r="373" spans="1:16" ht="26.25" customHeight="1" x14ac:dyDescent="0.25">
      <c r="A373" s="117">
        <v>262</v>
      </c>
      <c r="B373" s="117"/>
      <c r="C373" s="117"/>
      <c r="D373" s="118"/>
      <c r="E373" s="120"/>
      <c r="F373" s="120"/>
      <c r="G373" s="117"/>
      <c r="H373" s="120"/>
      <c r="I373" s="121"/>
      <c r="J373" s="120"/>
      <c r="K373" s="117"/>
      <c r="L373" s="120"/>
      <c r="M373" s="122"/>
      <c r="N373" s="123"/>
      <c r="O373" s="101"/>
      <c r="P373" s="101"/>
    </row>
    <row r="374" spans="1:16" ht="26.25" customHeight="1" x14ac:dyDescent="0.25">
      <c r="A374" s="117">
        <v>263</v>
      </c>
      <c r="B374" s="117"/>
      <c r="C374" s="117"/>
      <c r="D374" s="118"/>
      <c r="E374" s="120"/>
      <c r="F374" s="120"/>
      <c r="G374" s="117"/>
      <c r="H374" s="120"/>
      <c r="I374" s="121"/>
      <c r="J374" s="120"/>
      <c r="K374" s="117"/>
      <c r="L374" s="120"/>
      <c r="M374" s="122"/>
      <c r="N374" s="123"/>
      <c r="O374" s="101"/>
      <c r="P374" s="101"/>
    </row>
    <row r="375" spans="1:16" ht="26.25" customHeight="1" x14ac:dyDescent="0.25">
      <c r="A375" s="117">
        <v>264</v>
      </c>
      <c r="B375" s="117"/>
      <c r="C375" s="117"/>
      <c r="D375" s="118"/>
      <c r="E375" s="120"/>
      <c r="F375" s="120"/>
      <c r="G375" s="117"/>
      <c r="H375" s="120"/>
      <c r="I375" s="121"/>
      <c r="J375" s="120"/>
      <c r="K375" s="117"/>
      <c r="L375" s="120"/>
      <c r="M375" s="122"/>
      <c r="N375" s="123"/>
      <c r="O375" s="101"/>
      <c r="P375" s="101"/>
    </row>
    <row r="376" spans="1:16" ht="26.25" customHeight="1" x14ac:dyDescent="0.25">
      <c r="A376" s="117">
        <v>265</v>
      </c>
      <c r="B376" s="117"/>
      <c r="C376" s="117"/>
      <c r="D376" s="118"/>
      <c r="E376" s="120"/>
      <c r="F376" s="120"/>
      <c r="G376" s="117"/>
      <c r="H376" s="120"/>
      <c r="I376" s="121"/>
      <c r="J376" s="120"/>
      <c r="K376" s="117"/>
      <c r="L376" s="120"/>
      <c r="M376" s="122"/>
      <c r="N376" s="123"/>
      <c r="O376" s="101"/>
      <c r="P376" s="101"/>
    </row>
    <row r="377" spans="1:16" ht="26.25" customHeight="1" x14ac:dyDescent="0.25">
      <c r="A377" s="302" t="s">
        <v>157</v>
      </c>
      <c r="B377" s="302"/>
      <c r="C377" s="302"/>
      <c r="D377" s="302"/>
      <c r="E377" s="303"/>
      <c r="F377" s="124"/>
      <c r="G377" s="110"/>
      <c r="H377" s="110"/>
      <c r="I377" s="124"/>
      <c r="J377" s="125"/>
      <c r="K377" s="125"/>
      <c r="L377" s="124"/>
      <c r="M377" s="126"/>
      <c r="N377" s="127"/>
      <c r="O377" s="101"/>
      <c r="P377" s="101"/>
    </row>
    <row r="378" spans="1:16" ht="33" customHeight="1" x14ac:dyDescent="0.25">
      <c r="A378" s="75"/>
      <c r="B378" s="75"/>
      <c r="C378" s="75"/>
      <c r="D378" s="75"/>
      <c r="E378" s="75"/>
      <c r="F378" s="75"/>
      <c r="G378" s="75"/>
      <c r="H378" s="75"/>
      <c r="I378" s="137" t="s">
        <v>26</v>
      </c>
      <c r="J378" s="75"/>
      <c r="K378" s="75"/>
      <c r="L378" s="274" t="s">
        <v>27</v>
      </c>
      <c r="M378" s="275"/>
      <c r="N378" s="138"/>
      <c r="O378" s="136"/>
      <c r="P378" s="136"/>
    </row>
    <row r="379" spans="1:16" ht="20.25" customHeight="1" x14ac:dyDescent="0.25">
      <c r="A379" s="75"/>
      <c r="B379" s="75"/>
      <c r="C379" s="75"/>
      <c r="D379" s="75"/>
      <c r="E379" s="75"/>
      <c r="F379" s="75"/>
      <c r="G379" s="75"/>
      <c r="H379" s="75"/>
      <c r="I379" s="75"/>
      <c r="J379" s="75"/>
      <c r="K379" s="75"/>
      <c r="L379" s="304" t="s">
        <v>103</v>
      </c>
      <c r="M379" s="304"/>
      <c r="N379" s="304"/>
      <c r="O379" s="136"/>
      <c r="P379" s="136"/>
    </row>
    <row r="380" spans="1:16" ht="26.25" customHeight="1" x14ac:dyDescent="0.25">
      <c r="A380" s="139" t="s">
        <v>15</v>
      </c>
      <c r="B380" s="139"/>
      <c r="C380" s="139"/>
      <c r="D380" s="139"/>
      <c r="E380" s="305" t="s">
        <v>119</v>
      </c>
      <c r="F380" s="140"/>
      <c r="G380" s="141" t="s">
        <v>18</v>
      </c>
      <c r="H380" s="279">
        <f>H337</f>
        <v>0</v>
      </c>
      <c r="I380" s="279"/>
      <c r="J380" s="279"/>
      <c r="K380" s="279"/>
      <c r="L380" s="279"/>
      <c r="M380" s="306" t="s">
        <v>143</v>
      </c>
      <c r="N380" s="307"/>
      <c r="O380" s="307"/>
      <c r="P380" s="308"/>
    </row>
    <row r="381" spans="1:16" ht="40.5" customHeight="1" x14ac:dyDescent="0.25">
      <c r="A381" s="309" t="s">
        <v>148</v>
      </c>
      <c r="B381" s="309"/>
      <c r="C381" s="139"/>
      <c r="D381" s="139"/>
      <c r="E381" s="305"/>
      <c r="F381" s="142"/>
      <c r="G381" s="143" t="s">
        <v>20</v>
      </c>
      <c r="H381" s="279">
        <f>H338</f>
        <v>0</v>
      </c>
      <c r="I381" s="279"/>
      <c r="J381" s="279"/>
      <c r="K381" s="279"/>
      <c r="L381" s="279"/>
      <c r="M381" s="310" t="s">
        <v>149</v>
      </c>
      <c r="N381" s="311"/>
      <c r="O381" s="312">
        <f>O338</f>
        <v>0</v>
      </c>
      <c r="P381" s="313"/>
    </row>
    <row r="382" spans="1:16" ht="33" customHeight="1" x14ac:dyDescent="0.25">
      <c r="A382" s="139"/>
      <c r="B382" s="139"/>
      <c r="C382" s="139"/>
      <c r="D382" s="139"/>
      <c r="E382" s="305"/>
      <c r="F382" s="140"/>
      <c r="G382" s="141" t="s">
        <v>134</v>
      </c>
      <c r="H382" s="283">
        <f>H339</f>
        <v>0</v>
      </c>
      <c r="I382" s="284"/>
      <c r="J382" s="285"/>
      <c r="K382" s="144" t="s">
        <v>133</v>
      </c>
      <c r="L382" s="145">
        <f>L339</f>
        <v>0</v>
      </c>
      <c r="M382" s="286" t="s">
        <v>120</v>
      </c>
      <c r="N382" s="286"/>
      <c r="O382" s="286"/>
      <c r="P382" s="286"/>
    </row>
    <row r="383" spans="1:16" ht="19.5" customHeight="1" x14ac:dyDescent="0.25">
      <c r="A383" s="75"/>
      <c r="B383" s="75"/>
      <c r="C383" s="75"/>
      <c r="D383" s="75"/>
      <c r="E383" s="305"/>
      <c r="F383" s="140"/>
      <c r="G383" s="141" t="s">
        <v>19</v>
      </c>
      <c r="H383" s="279">
        <f>H340</f>
        <v>0</v>
      </c>
      <c r="I383" s="279"/>
      <c r="J383" s="279"/>
      <c r="K383" s="279"/>
      <c r="L383" s="279"/>
      <c r="M383" s="140"/>
      <c r="N383" s="141"/>
      <c r="O383" s="279"/>
      <c r="P383" s="279"/>
    </row>
    <row r="384" spans="1:16" ht="18.75" x14ac:dyDescent="0.25">
      <c r="A384" s="146" t="s">
        <v>264</v>
      </c>
      <c r="B384" s="146"/>
      <c r="C384" s="146"/>
      <c r="D384" s="146"/>
      <c r="E384" s="146"/>
      <c r="F384" s="146"/>
      <c r="G384" s="146"/>
      <c r="H384" s="146"/>
      <c r="I384" s="146"/>
      <c r="J384" s="146"/>
      <c r="K384" s="146"/>
      <c r="L384" s="146"/>
      <c r="M384" s="146"/>
      <c r="N384" s="146"/>
      <c r="O384" s="136"/>
      <c r="P384" s="136"/>
    </row>
    <row r="385" spans="1:16" ht="18.75" x14ac:dyDescent="0.25">
      <c r="A385" s="146" t="s">
        <v>265</v>
      </c>
      <c r="B385" s="146"/>
      <c r="C385" s="146"/>
      <c r="D385" s="146"/>
      <c r="E385" s="146"/>
      <c r="F385" s="146"/>
      <c r="G385" s="146"/>
      <c r="H385" s="146"/>
      <c r="I385" s="146"/>
      <c r="J385" s="146"/>
      <c r="K385" s="146"/>
      <c r="L385" s="146"/>
      <c r="M385" s="146"/>
      <c r="N385" s="146"/>
      <c r="O385" s="136"/>
      <c r="P385" s="136"/>
    </row>
    <row r="386" spans="1:16" ht="15.75" x14ac:dyDescent="0.25">
      <c r="A386" s="112"/>
      <c r="B386" s="112"/>
      <c r="C386" s="112"/>
      <c r="D386" s="112"/>
      <c r="E386" s="112"/>
      <c r="F386" s="112"/>
      <c r="G386" s="112"/>
      <c r="H386" s="112"/>
      <c r="I386" s="112"/>
      <c r="J386" s="112"/>
      <c r="K386" s="112"/>
      <c r="L386" s="112"/>
      <c r="M386" s="112"/>
      <c r="N386" s="112"/>
      <c r="O386" s="136"/>
      <c r="P386" s="136"/>
    </row>
    <row r="387" spans="1:16" ht="18.75" x14ac:dyDescent="0.25">
      <c r="A387" s="110" t="s">
        <v>4</v>
      </c>
      <c r="B387" s="110" t="s">
        <v>5</v>
      </c>
      <c r="C387" s="110" t="s">
        <v>6</v>
      </c>
      <c r="D387" s="110" t="s">
        <v>7</v>
      </c>
      <c r="E387" s="110" t="s">
        <v>8</v>
      </c>
      <c r="F387" s="110" t="s">
        <v>9</v>
      </c>
      <c r="G387" s="110" t="s">
        <v>10</v>
      </c>
      <c r="H387" s="110" t="s">
        <v>11</v>
      </c>
      <c r="I387" s="113" t="s">
        <v>12</v>
      </c>
      <c r="J387" s="110" t="s">
        <v>13</v>
      </c>
      <c r="K387" s="110" t="s">
        <v>14</v>
      </c>
      <c r="L387" s="110" t="s">
        <v>24</v>
      </c>
      <c r="M387" s="113" t="s">
        <v>25</v>
      </c>
      <c r="N387" s="113" t="s">
        <v>110</v>
      </c>
      <c r="O387" s="102" t="s">
        <v>111</v>
      </c>
      <c r="P387" s="102" t="s">
        <v>112</v>
      </c>
    </row>
    <row r="388" spans="1:16" ht="111" customHeight="1" x14ac:dyDescent="0.25">
      <c r="A388" s="111" t="s">
        <v>0</v>
      </c>
      <c r="B388" s="114" t="s">
        <v>142</v>
      </c>
      <c r="C388" s="111" t="s">
        <v>139</v>
      </c>
      <c r="D388" s="237" t="s">
        <v>263</v>
      </c>
      <c r="E388" s="111" t="s">
        <v>1</v>
      </c>
      <c r="F388" s="111" t="s">
        <v>2</v>
      </c>
      <c r="G388" s="111" t="s">
        <v>144</v>
      </c>
      <c r="H388" s="111" t="s">
        <v>3</v>
      </c>
      <c r="I388" s="115" t="s">
        <v>277</v>
      </c>
      <c r="J388" s="111" t="s">
        <v>138</v>
      </c>
      <c r="K388" s="111" t="s">
        <v>136</v>
      </c>
      <c r="L388" s="111" t="s">
        <v>140</v>
      </c>
      <c r="M388" s="115" t="s">
        <v>145</v>
      </c>
      <c r="N388" s="116" t="s">
        <v>141</v>
      </c>
      <c r="O388" s="103" t="s">
        <v>146</v>
      </c>
      <c r="P388" s="103" t="s">
        <v>147</v>
      </c>
    </row>
    <row r="389" spans="1:16" ht="26.25" customHeight="1" x14ac:dyDescent="0.25">
      <c r="A389" s="117">
        <v>266</v>
      </c>
      <c r="B389" s="117"/>
      <c r="C389" s="117"/>
      <c r="D389" s="118"/>
      <c r="E389" s="119"/>
      <c r="F389" s="119"/>
      <c r="G389" s="117"/>
      <c r="H389" s="120"/>
      <c r="I389" s="121"/>
      <c r="J389" s="120"/>
      <c r="K389" s="117"/>
      <c r="L389" s="120"/>
      <c r="M389" s="122"/>
      <c r="N389" s="123"/>
      <c r="O389" s="101"/>
      <c r="P389" s="101"/>
    </row>
    <row r="390" spans="1:16" ht="26.25" customHeight="1" x14ac:dyDescent="0.25">
      <c r="A390" s="117">
        <v>267</v>
      </c>
      <c r="B390" s="117"/>
      <c r="C390" s="117"/>
      <c r="D390" s="118"/>
      <c r="E390" s="119"/>
      <c r="F390" s="119"/>
      <c r="G390" s="117"/>
      <c r="H390" s="120"/>
      <c r="I390" s="121"/>
      <c r="J390" s="120"/>
      <c r="K390" s="117"/>
      <c r="L390" s="120"/>
      <c r="M390" s="122"/>
      <c r="N390" s="123"/>
      <c r="O390" s="101"/>
      <c r="P390" s="101"/>
    </row>
    <row r="391" spans="1:16" ht="26.25" customHeight="1" x14ac:dyDescent="0.25">
      <c r="A391" s="117">
        <v>268</v>
      </c>
      <c r="B391" s="117"/>
      <c r="C391" s="117"/>
      <c r="D391" s="118"/>
      <c r="E391" s="119"/>
      <c r="F391" s="119"/>
      <c r="G391" s="117"/>
      <c r="H391" s="120"/>
      <c r="I391" s="121"/>
      <c r="J391" s="120"/>
      <c r="K391" s="117"/>
      <c r="L391" s="120"/>
      <c r="M391" s="122"/>
      <c r="N391" s="123"/>
      <c r="O391" s="101"/>
      <c r="P391" s="101"/>
    </row>
    <row r="392" spans="1:16" ht="26.25" customHeight="1" x14ac:dyDescent="0.25">
      <c r="A392" s="117">
        <v>269</v>
      </c>
      <c r="B392" s="117"/>
      <c r="C392" s="117"/>
      <c r="D392" s="118"/>
      <c r="E392" s="119"/>
      <c r="F392" s="119"/>
      <c r="G392" s="117"/>
      <c r="H392" s="120"/>
      <c r="I392" s="121"/>
      <c r="J392" s="120"/>
      <c r="K392" s="117"/>
      <c r="L392" s="120"/>
      <c r="M392" s="122"/>
      <c r="N392" s="123"/>
      <c r="O392" s="101"/>
      <c r="P392" s="101"/>
    </row>
    <row r="393" spans="1:16" ht="26.25" customHeight="1" x14ac:dyDescent="0.25">
      <c r="A393" s="117">
        <v>270</v>
      </c>
      <c r="B393" s="117"/>
      <c r="C393" s="117"/>
      <c r="D393" s="118"/>
      <c r="E393" s="119"/>
      <c r="F393" s="119"/>
      <c r="G393" s="117"/>
      <c r="H393" s="120"/>
      <c r="I393" s="121"/>
      <c r="J393" s="120"/>
      <c r="K393" s="117"/>
      <c r="L393" s="120"/>
      <c r="M393" s="122"/>
      <c r="N393" s="123"/>
      <c r="O393" s="101"/>
      <c r="P393" s="101"/>
    </row>
    <row r="394" spans="1:16" ht="26.25" customHeight="1" x14ac:dyDescent="0.25">
      <c r="A394" s="117">
        <v>271</v>
      </c>
      <c r="B394" s="117"/>
      <c r="C394" s="117"/>
      <c r="D394" s="118"/>
      <c r="E394" s="120"/>
      <c r="F394" s="120"/>
      <c r="G394" s="117"/>
      <c r="H394" s="120"/>
      <c r="I394" s="121"/>
      <c r="J394" s="120"/>
      <c r="K394" s="117"/>
      <c r="L394" s="120"/>
      <c r="M394" s="122"/>
      <c r="N394" s="123"/>
      <c r="O394" s="101"/>
      <c r="P394" s="101"/>
    </row>
    <row r="395" spans="1:16" ht="26.25" customHeight="1" x14ac:dyDescent="0.25">
      <c r="A395" s="117">
        <v>272</v>
      </c>
      <c r="B395" s="117"/>
      <c r="C395" s="117"/>
      <c r="D395" s="118"/>
      <c r="E395" s="120"/>
      <c r="F395" s="120"/>
      <c r="G395" s="117"/>
      <c r="H395" s="120"/>
      <c r="I395" s="121"/>
      <c r="J395" s="120"/>
      <c r="K395" s="117"/>
      <c r="L395" s="120"/>
      <c r="M395" s="122"/>
      <c r="N395" s="123"/>
      <c r="O395" s="101"/>
      <c r="P395" s="101"/>
    </row>
    <row r="396" spans="1:16" ht="26.25" customHeight="1" x14ac:dyDescent="0.25">
      <c r="A396" s="117">
        <v>273</v>
      </c>
      <c r="B396" s="117"/>
      <c r="C396" s="117"/>
      <c r="D396" s="118"/>
      <c r="E396" s="120"/>
      <c r="F396" s="120"/>
      <c r="G396" s="117"/>
      <c r="H396" s="120"/>
      <c r="I396" s="121"/>
      <c r="J396" s="120"/>
      <c r="K396" s="117"/>
      <c r="L396" s="120"/>
      <c r="M396" s="122"/>
      <c r="N396" s="123"/>
      <c r="O396" s="101"/>
      <c r="P396" s="101"/>
    </row>
    <row r="397" spans="1:16" ht="26.25" customHeight="1" x14ac:dyDescent="0.25">
      <c r="A397" s="117">
        <v>274</v>
      </c>
      <c r="B397" s="117"/>
      <c r="C397" s="117"/>
      <c r="D397" s="118"/>
      <c r="E397" s="120"/>
      <c r="F397" s="120"/>
      <c r="G397" s="117"/>
      <c r="H397" s="120"/>
      <c r="I397" s="121"/>
      <c r="J397" s="120"/>
      <c r="K397" s="117"/>
      <c r="L397" s="120"/>
      <c r="M397" s="122"/>
      <c r="N397" s="123"/>
      <c r="O397" s="101"/>
      <c r="P397" s="101"/>
    </row>
    <row r="398" spans="1:16" ht="26.25" customHeight="1" x14ac:dyDescent="0.25">
      <c r="A398" s="117">
        <v>275</v>
      </c>
      <c r="B398" s="117"/>
      <c r="C398" s="117"/>
      <c r="D398" s="118"/>
      <c r="E398" s="120"/>
      <c r="F398" s="120"/>
      <c r="G398" s="117"/>
      <c r="H398" s="120"/>
      <c r="I398" s="121"/>
      <c r="J398" s="120"/>
      <c r="K398" s="117"/>
      <c r="L398" s="120"/>
      <c r="M398" s="122"/>
      <c r="N398" s="123"/>
      <c r="O398" s="101"/>
      <c r="P398" s="101"/>
    </row>
    <row r="399" spans="1:16" ht="26.25" customHeight="1" x14ac:dyDescent="0.25">
      <c r="A399" s="117">
        <v>276</v>
      </c>
      <c r="B399" s="117"/>
      <c r="C399" s="117"/>
      <c r="D399" s="118"/>
      <c r="E399" s="120"/>
      <c r="F399" s="120"/>
      <c r="G399" s="117"/>
      <c r="H399" s="120"/>
      <c r="I399" s="121"/>
      <c r="J399" s="120"/>
      <c r="K399" s="117"/>
      <c r="L399" s="120"/>
      <c r="M399" s="122"/>
      <c r="N399" s="123"/>
      <c r="O399" s="101"/>
      <c r="P399" s="101"/>
    </row>
    <row r="400" spans="1:16" ht="26.25" customHeight="1" x14ac:dyDescent="0.25">
      <c r="A400" s="117">
        <v>277</v>
      </c>
      <c r="B400" s="117"/>
      <c r="C400" s="117"/>
      <c r="D400" s="118"/>
      <c r="E400" s="120"/>
      <c r="F400" s="120"/>
      <c r="G400" s="117"/>
      <c r="H400" s="120"/>
      <c r="I400" s="121"/>
      <c r="J400" s="120"/>
      <c r="K400" s="117"/>
      <c r="L400" s="120"/>
      <c r="M400" s="122"/>
      <c r="N400" s="123"/>
      <c r="O400" s="101"/>
      <c r="P400" s="101"/>
    </row>
    <row r="401" spans="1:16" ht="26.25" customHeight="1" x14ac:dyDescent="0.25">
      <c r="A401" s="117">
        <v>278</v>
      </c>
      <c r="B401" s="117"/>
      <c r="C401" s="117"/>
      <c r="D401" s="118"/>
      <c r="E401" s="120"/>
      <c r="F401" s="120"/>
      <c r="G401" s="117"/>
      <c r="H401" s="120"/>
      <c r="I401" s="121"/>
      <c r="J401" s="120"/>
      <c r="K401" s="117"/>
      <c r="L401" s="120"/>
      <c r="M401" s="122"/>
      <c r="N401" s="123"/>
      <c r="O401" s="101"/>
      <c r="P401" s="101"/>
    </row>
    <row r="402" spans="1:16" ht="26.25" customHeight="1" x14ac:dyDescent="0.25">
      <c r="A402" s="117">
        <v>279</v>
      </c>
      <c r="B402" s="117"/>
      <c r="C402" s="117"/>
      <c r="D402" s="118"/>
      <c r="E402" s="120"/>
      <c r="F402" s="120"/>
      <c r="G402" s="117"/>
      <c r="H402" s="120"/>
      <c r="I402" s="121"/>
      <c r="J402" s="120"/>
      <c r="K402" s="117"/>
      <c r="L402" s="120"/>
      <c r="M402" s="122"/>
      <c r="N402" s="123"/>
      <c r="O402" s="101"/>
      <c r="P402" s="101"/>
    </row>
    <row r="403" spans="1:16" ht="26.25" customHeight="1" x14ac:dyDescent="0.25">
      <c r="A403" s="117">
        <v>280</v>
      </c>
      <c r="B403" s="117"/>
      <c r="C403" s="117"/>
      <c r="D403" s="118"/>
      <c r="E403" s="120"/>
      <c r="F403" s="120"/>
      <c r="G403" s="117"/>
      <c r="H403" s="120"/>
      <c r="I403" s="121"/>
      <c r="J403" s="120"/>
      <c r="K403" s="117"/>
      <c r="L403" s="120"/>
      <c r="M403" s="122"/>
      <c r="N403" s="123"/>
      <c r="O403" s="101"/>
      <c r="P403" s="101"/>
    </row>
    <row r="404" spans="1:16" ht="26.25" customHeight="1" x14ac:dyDescent="0.25">
      <c r="A404" s="117">
        <v>281</v>
      </c>
      <c r="B404" s="117"/>
      <c r="C404" s="117"/>
      <c r="D404" s="118"/>
      <c r="E404" s="120"/>
      <c r="F404" s="120"/>
      <c r="G404" s="117"/>
      <c r="H404" s="120"/>
      <c r="I404" s="121"/>
      <c r="J404" s="120"/>
      <c r="K404" s="117"/>
      <c r="L404" s="120"/>
      <c r="M404" s="122"/>
      <c r="N404" s="123"/>
      <c r="O404" s="101"/>
      <c r="P404" s="101"/>
    </row>
    <row r="405" spans="1:16" ht="26.25" customHeight="1" x14ac:dyDescent="0.25">
      <c r="A405" s="117">
        <v>282</v>
      </c>
      <c r="B405" s="117"/>
      <c r="C405" s="117"/>
      <c r="D405" s="118"/>
      <c r="E405" s="120"/>
      <c r="F405" s="120"/>
      <c r="G405" s="117"/>
      <c r="H405" s="120"/>
      <c r="I405" s="121"/>
      <c r="J405" s="120"/>
      <c r="K405" s="117"/>
      <c r="L405" s="120"/>
      <c r="M405" s="122"/>
      <c r="N405" s="123"/>
      <c r="O405" s="101"/>
      <c r="P405" s="101"/>
    </row>
    <row r="406" spans="1:16" ht="26.25" customHeight="1" x14ac:dyDescent="0.25">
      <c r="A406" s="117">
        <v>283</v>
      </c>
      <c r="B406" s="117"/>
      <c r="C406" s="117"/>
      <c r="D406" s="118"/>
      <c r="E406" s="120"/>
      <c r="F406" s="120"/>
      <c r="G406" s="117"/>
      <c r="H406" s="120"/>
      <c r="I406" s="121"/>
      <c r="J406" s="120"/>
      <c r="K406" s="117"/>
      <c r="L406" s="120"/>
      <c r="M406" s="122"/>
      <c r="N406" s="123"/>
      <c r="O406" s="101"/>
      <c r="P406" s="101"/>
    </row>
    <row r="407" spans="1:16" ht="26.25" customHeight="1" x14ac:dyDescent="0.25">
      <c r="A407" s="117">
        <v>284</v>
      </c>
      <c r="B407" s="117"/>
      <c r="C407" s="117"/>
      <c r="D407" s="118"/>
      <c r="E407" s="120"/>
      <c r="F407" s="120"/>
      <c r="G407" s="117"/>
      <c r="H407" s="120"/>
      <c r="I407" s="121"/>
      <c r="J407" s="120"/>
      <c r="K407" s="117"/>
      <c r="L407" s="120"/>
      <c r="M407" s="122"/>
      <c r="N407" s="123"/>
      <c r="O407" s="101"/>
      <c r="P407" s="101"/>
    </row>
    <row r="408" spans="1:16" ht="26.25" customHeight="1" x14ac:dyDescent="0.25">
      <c r="A408" s="117">
        <v>285</v>
      </c>
      <c r="B408" s="117"/>
      <c r="C408" s="117"/>
      <c r="D408" s="118"/>
      <c r="E408" s="120"/>
      <c r="F408" s="120"/>
      <c r="G408" s="117"/>
      <c r="H408" s="120"/>
      <c r="I408" s="121"/>
      <c r="J408" s="120"/>
      <c r="K408" s="117"/>
      <c r="L408" s="120"/>
      <c r="M408" s="122"/>
      <c r="N408" s="123"/>
      <c r="O408" s="101"/>
      <c r="P408" s="101"/>
    </row>
    <row r="409" spans="1:16" ht="26.25" customHeight="1" x14ac:dyDescent="0.25">
      <c r="A409" s="117">
        <v>286</v>
      </c>
      <c r="B409" s="117"/>
      <c r="C409" s="117"/>
      <c r="D409" s="118"/>
      <c r="E409" s="120"/>
      <c r="F409" s="120"/>
      <c r="G409" s="117"/>
      <c r="H409" s="120"/>
      <c r="I409" s="121"/>
      <c r="J409" s="120"/>
      <c r="K409" s="117"/>
      <c r="L409" s="120"/>
      <c r="M409" s="122"/>
      <c r="N409" s="123"/>
      <c r="O409" s="101"/>
      <c r="P409" s="101"/>
    </row>
    <row r="410" spans="1:16" ht="26.25" customHeight="1" x14ac:dyDescent="0.25">
      <c r="A410" s="117">
        <v>287</v>
      </c>
      <c r="B410" s="117"/>
      <c r="C410" s="117"/>
      <c r="D410" s="118"/>
      <c r="E410" s="120"/>
      <c r="F410" s="120"/>
      <c r="G410" s="117"/>
      <c r="H410" s="120"/>
      <c r="I410" s="121"/>
      <c r="J410" s="120"/>
      <c r="K410" s="117"/>
      <c r="L410" s="120"/>
      <c r="M410" s="122"/>
      <c r="N410" s="123"/>
      <c r="O410" s="101"/>
      <c r="P410" s="101"/>
    </row>
    <row r="411" spans="1:16" ht="26.25" customHeight="1" x14ac:dyDescent="0.25">
      <c r="A411" s="117">
        <v>288</v>
      </c>
      <c r="B411" s="117"/>
      <c r="C411" s="117"/>
      <c r="D411" s="118"/>
      <c r="E411" s="120"/>
      <c r="F411" s="120"/>
      <c r="G411" s="117"/>
      <c r="H411" s="120"/>
      <c r="I411" s="121"/>
      <c r="J411" s="120"/>
      <c r="K411" s="117"/>
      <c r="L411" s="120"/>
      <c r="M411" s="122"/>
      <c r="N411" s="123"/>
      <c r="O411" s="101"/>
      <c r="P411" s="101"/>
    </row>
    <row r="412" spans="1:16" ht="26.25" customHeight="1" x14ac:dyDescent="0.25">
      <c r="A412" s="117">
        <v>289</v>
      </c>
      <c r="B412" s="117"/>
      <c r="C412" s="117"/>
      <c r="D412" s="118"/>
      <c r="E412" s="120"/>
      <c r="F412" s="120"/>
      <c r="G412" s="117"/>
      <c r="H412" s="120"/>
      <c r="I412" s="121"/>
      <c r="J412" s="120"/>
      <c r="K412" s="117"/>
      <c r="L412" s="120"/>
      <c r="M412" s="122"/>
      <c r="N412" s="123"/>
      <c r="O412" s="101"/>
      <c r="P412" s="101"/>
    </row>
    <row r="413" spans="1:16" ht="26.25" customHeight="1" x14ac:dyDescent="0.25">
      <c r="A413" s="117">
        <v>290</v>
      </c>
      <c r="B413" s="117"/>
      <c r="C413" s="117"/>
      <c r="D413" s="118"/>
      <c r="E413" s="120"/>
      <c r="F413" s="120"/>
      <c r="G413" s="117"/>
      <c r="H413" s="120"/>
      <c r="I413" s="121"/>
      <c r="J413" s="120"/>
      <c r="K413" s="117"/>
      <c r="L413" s="120"/>
      <c r="M413" s="122"/>
      <c r="N413" s="123"/>
      <c r="O413" s="101"/>
      <c r="P413" s="101"/>
    </row>
    <row r="414" spans="1:16" ht="26.25" customHeight="1" x14ac:dyDescent="0.25">
      <c r="A414" s="117">
        <v>291</v>
      </c>
      <c r="B414" s="117"/>
      <c r="C414" s="117"/>
      <c r="D414" s="118"/>
      <c r="E414" s="120"/>
      <c r="F414" s="120"/>
      <c r="G414" s="117"/>
      <c r="H414" s="120"/>
      <c r="I414" s="121"/>
      <c r="J414" s="120"/>
      <c r="K414" s="117"/>
      <c r="L414" s="120"/>
      <c r="M414" s="122"/>
      <c r="N414" s="123"/>
      <c r="O414" s="101"/>
      <c r="P414" s="101"/>
    </row>
    <row r="415" spans="1:16" ht="26.25" customHeight="1" x14ac:dyDescent="0.25">
      <c r="A415" s="117">
        <v>292</v>
      </c>
      <c r="B415" s="117"/>
      <c r="C415" s="117"/>
      <c r="D415" s="118"/>
      <c r="E415" s="120"/>
      <c r="F415" s="120"/>
      <c r="G415" s="117"/>
      <c r="H415" s="120"/>
      <c r="I415" s="121"/>
      <c r="J415" s="120"/>
      <c r="K415" s="117"/>
      <c r="L415" s="120"/>
      <c r="M415" s="122"/>
      <c r="N415" s="123"/>
      <c r="O415" s="101"/>
      <c r="P415" s="101"/>
    </row>
    <row r="416" spans="1:16" ht="26.25" customHeight="1" x14ac:dyDescent="0.25">
      <c r="A416" s="117">
        <v>293</v>
      </c>
      <c r="B416" s="117"/>
      <c r="C416" s="117"/>
      <c r="D416" s="118"/>
      <c r="E416" s="120"/>
      <c r="F416" s="120"/>
      <c r="G416" s="117"/>
      <c r="H416" s="120"/>
      <c r="I416" s="121"/>
      <c r="J416" s="120"/>
      <c r="K416" s="117"/>
      <c r="L416" s="120"/>
      <c r="M416" s="122"/>
      <c r="N416" s="123"/>
      <c r="O416" s="101"/>
      <c r="P416" s="101"/>
    </row>
    <row r="417" spans="1:16" ht="26.25" customHeight="1" x14ac:dyDescent="0.25">
      <c r="A417" s="117">
        <v>294</v>
      </c>
      <c r="B417" s="117"/>
      <c r="C417" s="117"/>
      <c r="D417" s="118"/>
      <c r="E417" s="120"/>
      <c r="F417" s="120"/>
      <c r="G417" s="117"/>
      <c r="H417" s="120"/>
      <c r="I417" s="121"/>
      <c r="J417" s="120"/>
      <c r="K417" s="117"/>
      <c r="L417" s="120"/>
      <c r="M417" s="122"/>
      <c r="N417" s="123"/>
      <c r="O417" s="101"/>
      <c r="P417" s="101"/>
    </row>
    <row r="418" spans="1:16" ht="26.25" customHeight="1" x14ac:dyDescent="0.25">
      <c r="A418" s="117">
        <v>295</v>
      </c>
      <c r="B418" s="117"/>
      <c r="C418" s="117"/>
      <c r="D418" s="118"/>
      <c r="E418" s="120"/>
      <c r="F418" s="120"/>
      <c r="G418" s="117"/>
      <c r="H418" s="120"/>
      <c r="I418" s="121"/>
      <c r="J418" s="120"/>
      <c r="K418" s="117"/>
      <c r="L418" s="120"/>
      <c r="M418" s="122"/>
      <c r="N418" s="123"/>
      <c r="O418" s="101"/>
      <c r="P418" s="101"/>
    </row>
    <row r="419" spans="1:16" ht="26.25" customHeight="1" x14ac:dyDescent="0.25">
      <c r="A419" s="302" t="s">
        <v>158</v>
      </c>
      <c r="B419" s="302"/>
      <c r="C419" s="302"/>
      <c r="D419" s="302"/>
      <c r="E419" s="303"/>
      <c r="F419" s="124"/>
      <c r="G419" s="110"/>
      <c r="H419" s="110"/>
      <c r="I419" s="124"/>
      <c r="J419" s="125"/>
      <c r="K419" s="125"/>
      <c r="L419" s="124"/>
      <c r="M419" s="126"/>
      <c r="N419" s="127"/>
      <c r="O419" s="101"/>
      <c r="P419" s="101"/>
    </row>
    <row r="420" spans="1:16" ht="33" customHeight="1" x14ac:dyDescent="0.25">
      <c r="A420" s="75"/>
      <c r="B420" s="75"/>
      <c r="C420" s="75"/>
      <c r="D420" s="75"/>
      <c r="E420" s="75"/>
      <c r="F420" s="75"/>
      <c r="G420" s="75"/>
      <c r="H420" s="75"/>
      <c r="I420" s="137" t="s">
        <v>26</v>
      </c>
      <c r="J420" s="75"/>
      <c r="K420" s="75"/>
      <c r="L420" s="274" t="s">
        <v>27</v>
      </c>
      <c r="M420" s="275"/>
      <c r="N420" s="138"/>
      <c r="O420" s="136"/>
      <c r="P420" s="136"/>
    </row>
    <row r="421" spans="1:16" ht="20.25" customHeight="1" x14ac:dyDescent="0.25">
      <c r="A421" s="75"/>
      <c r="B421" s="75"/>
      <c r="C421" s="75"/>
      <c r="D421" s="75"/>
      <c r="E421" s="75"/>
      <c r="F421" s="75"/>
      <c r="G421" s="75"/>
      <c r="H421" s="75"/>
      <c r="I421" s="75"/>
      <c r="J421" s="75"/>
      <c r="K421" s="75"/>
      <c r="L421" s="304" t="s">
        <v>103</v>
      </c>
      <c r="M421" s="304"/>
      <c r="N421" s="304"/>
      <c r="O421" s="136"/>
      <c r="P421" s="136"/>
    </row>
  </sheetData>
  <mergeCells count="140">
    <mergeCell ref="O383:P383"/>
    <mergeCell ref="A419:E419"/>
    <mergeCell ref="L420:M420"/>
    <mergeCell ref="L421:N421"/>
    <mergeCell ref="E380:E383"/>
    <mergeCell ref="H380:L380"/>
    <mergeCell ref="M380:P380"/>
    <mergeCell ref="A381:B381"/>
    <mergeCell ref="H381:L381"/>
    <mergeCell ref="M381:N381"/>
    <mergeCell ref="O381:P381"/>
    <mergeCell ref="H382:J382"/>
    <mergeCell ref="M382:P382"/>
    <mergeCell ref="H383:L383"/>
    <mergeCell ref="M340:P340"/>
    <mergeCell ref="H341:L341"/>
    <mergeCell ref="O341:P341"/>
    <mergeCell ref="A377:E377"/>
    <mergeCell ref="L378:M378"/>
    <mergeCell ref="L379:N379"/>
    <mergeCell ref="L336:M336"/>
    <mergeCell ref="L337:N337"/>
    <mergeCell ref="E338:E341"/>
    <mergeCell ref="H338:L338"/>
    <mergeCell ref="M338:P338"/>
    <mergeCell ref="A339:B339"/>
    <mergeCell ref="H339:L339"/>
    <mergeCell ref="M339:N339"/>
    <mergeCell ref="O339:P339"/>
    <mergeCell ref="H340:J340"/>
    <mergeCell ref="O297:P297"/>
    <mergeCell ref="H298:J298"/>
    <mergeCell ref="M298:P298"/>
    <mergeCell ref="H299:L299"/>
    <mergeCell ref="O299:P299"/>
    <mergeCell ref="A335:E335"/>
    <mergeCell ref="O257:P257"/>
    <mergeCell ref="A293:E293"/>
    <mergeCell ref="L294:M294"/>
    <mergeCell ref="L295:N295"/>
    <mergeCell ref="E296:E299"/>
    <mergeCell ref="H296:L296"/>
    <mergeCell ref="M296:P296"/>
    <mergeCell ref="A297:B297"/>
    <mergeCell ref="H297:L297"/>
    <mergeCell ref="M297:N297"/>
    <mergeCell ref="E254:E257"/>
    <mergeCell ref="H254:L254"/>
    <mergeCell ref="M254:P254"/>
    <mergeCell ref="A255:B255"/>
    <mergeCell ref="H255:L255"/>
    <mergeCell ref="M255:N255"/>
    <mergeCell ref="O255:P255"/>
    <mergeCell ref="H256:J256"/>
    <mergeCell ref="M256:P256"/>
    <mergeCell ref="H257:L257"/>
    <mergeCell ref="M214:P214"/>
    <mergeCell ref="H215:L215"/>
    <mergeCell ref="O215:P215"/>
    <mergeCell ref="A251:E251"/>
    <mergeCell ref="L252:M252"/>
    <mergeCell ref="L253:N253"/>
    <mergeCell ref="L210:M210"/>
    <mergeCell ref="L211:N211"/>
    <mergeCell ref="E212:E215"/>
    <mergeCell ref="H212:L212"/>
    <mergeCell ref="M212:P212"/>
    <mergeCell ref="A213:B213"/>
    <mergeCell ref="H213:L213"/>
    <mergeCell ref="M213:N213"/>
    <mergeCell ref="O213:P213"/>
    <mergeCell ref="H214:J214"/>
    <mergeCell ref="O45:P45"/>
    <mergeCell ref="H46:J46"/>
    <mergeCell ref="O171:P171"/>
    <mergeCell ref="H172:J172"/>
    <mergeCell ref="M172:P172"/>
    <mergeCell ref="H173:L173"/>
    <mergeCell ref="O173:P173"/>
    <mergeCell ref="A209:E209"/>
    <mergeCell ref="O131:P131"/>
    <mergeCell ref="A167:E167"/>
    <mergeCell ref="L168:M168"/>
    <mergeCell ref="L169:N169"/>
    <mergeCell ref="E170:E173"/>
    <mergeCell ref="H170:L170"/>
    <mergeCell ref="M170:P170"/>
    <mergeCell ref="A171:B171"/>
    <mergeCell ref="H171:L171"/>
    <mergeCell ref="M171:N171"/>
    <mergeCell ref="E128:E131"/>
    <mergeCell ref="H128:L128"/>
    <mergeCell ref="M128:P128"/>
    <mergeCell ref="A129:B129"/>
    <mergeCell ref="H129:L129"/>
    <mergeCell ref="M129:N129"/>
    <mergeCell ref="M130:P130"/>
    <mergeCell ref="H131:L131"/>
    <mergeCell ref="M88:P88"/>
    <mergeCell ref="H89:L89"/>
    <mergeCell ref="O89:P89"/>
    <mergeCell ref="A125:E125"/>
    <mergeCell ref="L126:M126"/>
    <mergeCell ref="L127:N127"/>
    <mergeCell ref="L84:M84"/>
    <mergeCell ref="L85:N85"/>
    <mergeCell ref="E86:E89"/>
    <mergeCell ref="H86:L86"/>
    <mergeCell ref="M86:P86"/>
    <mergeCell ref="A87:B87"/>
    <mergeCell ref="H87:L87"/>
    <mergeCell ref="M87:N87"/>
    <mergeCell ref="O87:P87"/>
    <mergeCell ref="H88:J88"/>
    <mergeCell ref="O129:P129"/>
    <mergeCell ref="H130:J130"/>
    <mergeCell ref="M46:P46"/>
    <mergeCell ref="H47:L47"/>
    <mergeCell ref="O47:P47"/>
    <mergeCell ref="A83:E83"/>
    <mergeCell ref="O4:P4"/>
    <mergeCell ref="A39:E39"/>
    <mergeCell ref="L41:M41"/>
    <mergeCell ref="L42:N42"/>
    <mergeCell ref="E44:E47"/>
    <mergeCell ref="H44:L44"/>
    <mergeCell ref="M44:P44"/>
    <mergeCell ref="A45:B45"/>
    <mergeCell ref="H45:L45"/>
    <mergeCell ref="M45:N45"/>
    <mergeCell ref="E1:E4"/>
    <mergeCell ref="H1:L1"/>
    <mergeCell ref="M1:P1"/>
    <mergeCell ref="A2:B2"/>
    <mergeCell ref="H2:L2"/>
    <mergeCell ref="M2:N2"/>
    <mergeCell ref="O2:P2"/>
    <mergeCell ref="H3:J3"/>
    <mergeCell ref="M3:P3"/>
    <mergeCell ref="H4:L4"/>
  </mergeCells>
  <pageMargins left="0.23622047244094491" right="0.23622047244094491" top="0.23622047244094491" bottom="0.11811023622047245" header="0.11811023622047245" footer="0.11811023622047245"/>
  <pageSetup paperSize="9" scale="50" orientation="landscape" horizontalDpi="0" verticalDpi="0" r:id="rId1"/>
  <headerFooter>
    <oddFooter>&amp;L&amp;"-,Italique"&amp;9Création : OT Pays de Lamastre 2018 / MAJ 22/03/19 version test</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Title="ERREUR" error="Veuillez choisir une des propositions de la liste déroulante, merci." promptTitle="Conseil :" prompt="Choisir dans la liste le mois de DEPART des clients (quoiqu'il en soit toujours en MAJSUCULES et SANS accent)" xr:uid="{461FBE2E-1A8F-443A-8158-060676FDC989}">
          <x14:formula1>
            <xm:f>'données pour calculs'!$A$2:$A$8</xm:f>
          </x14:formula1>
          <xm:sqref>D14:D38 D53:D82 D95:D124 D137:D166 D179:D208 D221:D250 D263:D292 D305:D334 D347:D376 D389:D418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83B55-2ED1-493A-8E11-ACC7CBE5ED91}">
  <sheetPr codeName="Feuil7">
    <tabColor rgb="FFFFFF00"/>
  </sheetPr>
  <dimension ref="A1:P41"/>
  <sheetViews>
    <sheetView zoomScaleNormal="100" workbookViewId="0">
      <selection activeCell="L9" sqref="L9:O9"/>
    </sheetView>
  </sheetViews>
  <sheetFormatPr baseColWidth="10" defaultRowHeight="15" x14ac:dyDescent="0.25"/>
  <cols>
    <col min="1" max="1" width="11.42578125" style="26"/>
    <col min="2" max="2" width="8.140625" style="26" customWidth="1"/>
    <col min="3" max="3" width="14" style="26" customWidth="1"/>
    <col min="4" max="4" width="18.28515625" style="26" customWidth="1"/>
    <col min="5" max="5" width="13" style="26" customWidth="1"/>
    <col min="6" max="6" width="13.140625" style="26" customWidth="1"/>
    <col min="7" max="7" width="17.42578125" style="26" customWidth="1"/>
    <col min="8" max="8" width="22.28515625" style="26" customWidth="1"/>
    <col min="9" max="9" width="11.42578125" style="26" customWidth="1"/>
    <col min="10" max="10" width="8.140625" style="26" customWidth="1"/>
    <col min="11" max="11" width="14" style="26" customWidth="1"/>
    <col min="12" max="12" width="18.28515625" style="26" customWidth="1"/>
    <col min="13" max="13" width="13" style="26" customWidth="1"/>
    <col min="14" max="14" width="13.140625" style="26" customWidth="1"/>
    <col min="15" max="15" width="17.42578125" style="26" customWidth="1"/>
    <col min="16" max="16" width="24.140625" style="26" customWidth="1"/>
    <col min="17" max="16384" width="11.42578125" style="26"/>
  </cols>
  <sheetData>
    <row r="1" spans="1:16" ht="18.75" x14ac:dyDescent="0.25">
      <c r="A1" s="77" t="s">
        <v>15</v>
      </c>
      <c r="B1"/>
      <c r="C1"/>
      <c r="D1"/>
      <c r="E1"/>
      <c r="F1"/>
      <c r="G1" s="69" t="s">
        <v>53</v>
      </c>
      <c r="H1" s="197" t="s">
        <v>230</v>
      </c>
      <c r="I1" s="198" t="s">
        <v>15</v>
      </c>
      <c r="J1" s="199"/>
      <c r="K1" s="199"/>
      <c r="L1" s="199"/>
      <c r="M1" s="199"/>
      <c r="N1" s="199"/>
      <c r="O1" s="200" t="s">
        <v>53</v>
      </c>
      <c r="P1" s="201" t="s">
        <v>231</v>
      </c>
    </row>
    <row r="2" spans="1:16" ht="18.75" x14ac:dyDescent="0.25">
      <c r="A2" s="77" t="s">
        <v>16</v>
      </c>
      <c r="B2"/>
      <c r="C2"/>
      <c r="D2"/>
      <c r="E2"/>
      <c r="F2"/>
      <c r="G2"/>
      <c r="H2"/>
      <c r="I2" s="198" t="s">
        <v>16</v>
      </c>
      <c r="J2" s="199"/>
      <c r="K2" s="199"/>
      <c r="L2" s="199"/>
      <c r="M2" s="199"/>
      <c r="N2" s="199"/>
      <c r="O2" s="199"/>
      <c r="P2" s="199"/>
    </row>
    <row r="3" spans="1:16" ht="18.75" x14ac:dyDescent="0.25">
      <c r="A3" s="77" t="s">
        <v>17</v>
      </c>
      <c r="B3"/>
      <c r="C3"/>
      <c r="D3"/>
      <c r="E3"/>
      <c r="F3"/>
      <c r="G3"/>
      <c r="H3"/>
      <c r="I3" s="198" t="s">
        <v>17</v>
      </c>
      <c r="J3" s="199"/>
      <c r="K3" s="199"/>
      <c r="L3" s="199"/>
      <c r="M3" s="199"/>
      <c r="N3" s="199"/>
      <c r="O3" s="199"/>
      <c r="P3" s="199"/>
    </row>
    <row r="4" spans="1:16" ht="18.75" x14ac:dyDescent="0.25">
      <c r="A4" s="338" t="s">
        <v>278</v>
      </c>
      <c r="B4" s="338"/>
      <c r="C4" s="338"/>
      <c r="D4" s="338"/>
      <c r="E4" s="338"/>
      <c r="F4" s="338"/>
      <c r="G4" s="338"/>
      <c r="H4" s="105"/>
      <c r="I4" s="337" t="s">
        <v>278</v>
      </c>
      <c r="J4" s="337"/>
      <c r="K4" s="337"/>
      <c r="L4" s="337"/>
      <c r="M4" s="337"/>
      <c r="N4" s="337"/>
      <c r="O4" s="337"/>
      <c r="P4" s="199"/>
    </row>
    <row r="5" spans="1:16" ht="18.75" x14ac:dyDescent="0.25">
      <c r="A5" s="338" t="s">
        <v>265</v>
      </c>
      <c r="B5" s="338"/>
      <c r="C5" s="338"/>
      <c r="D5" s="338"/>
      <c r="E5" s="338"/>
      <c r="F5" s="338"/>
      <c r="G5" s="338"/>
      <c r="H5" s="105"/>
      <c r="I5" s="337" t="s">
        <v>265</v>
      </c>
      <c r="J5" s="337"/>
      <c r="K5" s="337"/>
      <c r="L5" s="337"/>
      <c r="M5" s="337"/>
      <c r="N5" s="337"/>
      <c r="O5" s="337"/>
      <c r="P5" s="199"/>
    </row>
    <row r="6" spans="1:16" x14ac:dyDescent="0.25">
      <c r="A6" s="339" t="s">
        <v>205</v>
      </c>
      <c r="B6" s="339"/>
      <c r="C6" s="339"/>
      <c r="D6" s="339"/>
      <c r="E6" s="339"/>
      <c r="F6" s="339"/>
      <c r="G6" s="339"/>
      <c r="H6" s="339"/>
      <c r="I6" s="340" t="s">
        <v>228</v>
      </c>
      <c r="J6" s="340"/>
      <c r="K6" s="340"/>
      <c r="L6" s="340"/>
      <c r="M6" s="340"/>
      <c r="N6" s="340"/>
      <c r="O6" s="340"/>
      <c r="P6" s="340"/>
    </row>
    <row r="7" spans="1:16" ht="26.25" customHeight="1" x14ac:dyDescent="0.25">
      <c r="A7" s="343" t="s">
        <v>18</v>
      </c>
      <c r="B7" s="343"/>
      <c r="C7" s="343"/>
      <c r="D7" s="344">
        <f>IF(NOT('Meublé, Hôt, Camp. calculs auto'!K1=""),'Meublé, Hôt, Camp. calculs auto'!K1,'Chambres d''hôtes - calculs auto'!H1)</f>
        <v>0</v>
      </c>
      <c r="E7" s="345"/>
      <c r="F7" s="345"/>
      <c r="G7" s="315"/>
      <c r="H7" s="105"/>
      <c r="I7" s="341" t="s">
        <v>18</v>
      </c>
      <c r="J7" s="341"/>
      <c r="K7" s="341"/>
      <c r="L7" s="353"/>
      <c r="M7" s="353"/>
      <c r="N7" s="353"/>
      <c r="O7" s="353"/>
      <c r="P7" s="199"/>
    </row>
    <row r="8" spans="1:16" ht="26.25" customHeight="1" x14ac:dyDescent="0.25">
      <c r="A8" s="343" t="s">
        <v>195</v>
      </c>
      <c r="B8" s="343"/>
      <c r="C8" s="343"/>
      <c r="D8" s="344">
        <f>IF(NOT('Meublé, Hôt, Camp. calculs auto'!K2=""),'Meublé, Hôt, Camp. calculs auto'!K2,'Chambres d''hôtes - calculs auto'!H2)</f>
        <v>0</v>
      </c>
      <c r="E8" s="345"/>
      <c r="F8" s="345"/>
      <c r="G8" s="315"/>
      <c r="H8" s="105"/>
      <c r="I8" s="341" t="s">
        <v>195</v>
      </c>
      <c r="J8" s="341"/>
      <c r="K8" s="341"/>
      <c r="L8" s="353"/>
      <c r="M8" s="353"/>
      <c r="N8" s="353"/>
      <c r="O8" s="353"/>
      <c r="P8" s="199"/>
    </row>
    <row r="9" spans="1:16" ht="26.25" customHeight="1" x14ac:dyDescent="0.25">
      <c r="A9" s="343" t="s">
        <v>28</v>
      </c>
      <c r="B9" s="343"/>
      <c r="C9" s="343"/>
      <c r="D9" s="346">
        <f>IF(NOT('Meublé, Hôt, Camp. calculs auto'!O3=""),'Meublé, Hôt, Camp. calculs auto'!O3,'Chambres d''hôtes - calculs auto'!L3)</f>
        <v>0</v>
      </c>
      <c r="E9" s="347"/>
      <c r="F9" s="347"/>
      <c r="G9" s="348"/>
      <c r="H9" s="105"/>
      <c r="I9" s="341" t="s">
        <v>28</v>
      </c>
      <c r="J9" s="341"/>
      <c r="K9" s="341"/>
      <c r="L9" s="353"/>
      <c r="M9" s="353"/>
      <c r="N9" s="353"/>
      <c r="O9" s="353"/>
      <c r="P9" s="199"/>
    </row>
    <row r="10" spans="1:16" ht="26.25" customHeight="1" x14ac:dyDescent="0.25">
      <c r="A10" s="343" t="s">
        <v>29</v>
      </c>
      <c r="B10" s="343"/>
      <c r="C10" s="343"/>
      <c r="D10" s="344">
        <f>IF(NOT('Meublé, Hôt, Camp. calculs auto'!K3=""),'Meublé, Hôt, Camp. calculs auto'!K3,'Chambres d''hôtes - calculs auto'!H3)</f>
        <v>0</v>
      </c>
      <c r="E10" s="345"/>
      <c r="F10" s="345"/>
      <c r="G10" s="315"/>
      <c r="H10" s="105"/>
      <c r="I10" s="341" t="s">
        <v>29</v>
      </c>
      <c r="J10" s="341"/>
      <c r="K10" s="341"/>
      <c r="L10" s="353"/>
      <c r="M10" s="353"/>
      <c r="N10" s="353"/>
      <c r="O10" s="353"/>
      <c r="P10" s="199"/>
    </row>
    <row r="11" spans="1:16" ht="26.25" customHeight="1" x14ac:dyDescent="0.25">
      <c r="A11" s="343" t="s">
        <v>209</v>
      </c>
      <c r="B11" s="343"/>
      <c r="C11" s="343"/>
      <c r="D11" s="344">
        <f>'Meublé, Hôt, Camp. calculs auto'!K4</f>
        <v>0</v>
      </c>
      <c r="E11" s="345"/>
      <c r="F11" s="345"/>
      <c r="G11" s="315"/>
      <c r="H11" s="105"/>
      <c r="I11" s="341" t="s">
        <v>209</v>
      </c>
      <c r="J11" s="341"/>
      <c r="K11" s="341"/>
      <c r="L11" s="353"/>
      <c r="M11" s="353"/>
      <c r="N11" s="353"/>
      <c r="O11" s="353"/>
      <c r="P11" s="199"/>
    </row>
    <row r="12" spans="1:16" ht="26.25" customHeight="1" x14ac:dyDescent="0.25">
      <c r="A12" s="343" t="s">
        <v>196</v>
      </c>
      <c r="B12" s="343"/>
      <c r="C12" s="343"/>
      <c r="D12" s="344">
        <f>'Meublé, Hôt, Camp. calculs auto'!R1</f>
        <v>0</v>
      </c>
      <c r="E12" s="345"/>
      <c r="F12" s="345"/>
      <c r="G12" s="315"/>
      <c r="H12" s="105"/>
      <c r="I12" s="342" t="s">
        <v>229</v>
      </c>
      <c r="J12" s="341"/>
      <c r="K12" s="341"/>
      <c r="L12" s="353"/>
      <c r="M12" s="353"/>
      <c r="N12" s="353"/>
      <c r="O12" s="353"/>
      <c r="P12" s="199"/>
    </row>
    <row r="13" spans="1:16" ht="26.25" customHeight="1" x14ac:dyDescent="0.25">
      <c r="A13" s="343" t="s">
        <v>210</v>
      </c>
      <c r="B13" s="343"/>
      <c r="C13" s="343"/>
      <c r="D13" s="344">
        <f>'Chambres d''hôtes - calculs auto'!H4</f>
        <v>0</v>
      </c>
      <c r="E13" s="345"/>
      <c r="F13" s="345"/>
      <c r="G13" s="315"/>
      <c r="H13" s="105"/>
      <c r="I13" s="341" t="s">
        <v>210</v>
      </c>
      <c r="J13" s="341"/>
      <c r="K13" s="341"/>
      <c r="L13" s="353"/>
      <c r="M13" s="353"/>
      <c r="N13" s="353"/>
      <c r="O13" s="353"/>
      <c r="P13" s="199"/>
    </row>
    <row r="14" spans="1:16" x14ac:dyDescent="0.25">
      <c r="A14"/>
      <c r="B14"/>
      <c r="C14"/>
      <c r="D14"/>
      <c r="E14"/>
      <c r="F14"/>
      <c r="G14"/>
      <c r="H14"/>
      <c r="I14" s="199"/>
      <c r="J14" s="199"/>
      <c r="K14" s="199"/>
      <c r="L14" s="199"/>
      <c r="M14" s="199"/>
      <c r="N14" s="199"/>
      <c r="O14" s="199"/>
      <c r="P14" s="199"/>
    </row>
    <row r="15" spans="1:16" ht="26.25" customHeight="1" x14ac:dyDescent="0.25">
      <c r="A15" s="334" t="s">
        <v>22</v>
      </c>
      <c r="B15" s="335"/>
      <c r="C15" s="336"/>
      <c r="D15" s="78">
        <f>'Meublé, Hôt, Camp. calculs auto'!R4</f>
        <v>0</v>
      </c>
      <c r="E15" s="1" t="s">
        <v>208</v>
      </c>
      <c r="F15"/>
      <c r="G15"/>
      <c r="H15"/>
      <c r="I15" s="356" t="s">
        <v>22</v>
      </c>
      <c r="J15" s="357"/>
      <c r="K15" s="358"/>
      <c r="L15" s="204"/>
      <c r="M15" s="205" t="s">
        <v>208</v>
      </c>
      <c r="N15" s="199"/>
      <c r="O15" s="199"/>
      <c r="P15" s="199"/>
    </row>
    <row r="16" spans="1:16" ht="26.25" customHeight="1" x14ac:dyDescent="0.25">
      <c r="A16" s="326" t="s">
        <v>165</v>
      </c>
      <c r="B16" s="326"/>
      <c r="C16" s="314">
        <f>IF(NOT('Meublé, Hôt, Camp. calculs auto'!R5=""),'Meublé, Hôt, Camp. calculs auto'!R5,0)</f>
        <v>0</v>
      </c>
      <c r="D16" s="315"/>
      <c r="E16"/>
      <c r="F16"/>
      <c r="G16"/>
      <c r="H16"/>
      <c r="I16" s="359" t="s">
        <v>165</v>
      </c>
      <c r="J16" s="360"/>
      <c r="K16" s="361"/>
      <c r="L16" s="361"/>
      <c r="M16" s="199"/>
      <c r="N16" s="199"/>
      <c r="O16" s="199"/>
      <c r="P16" s="199"/>
    </row>
    <row r="17" spans="1:16" ht="7.5" customHeight="1" x14ac:dyDescent="0.25">
      <c r="A17"/>
      <c r="B17"/>
      <c r="C17"/>
      <c r="D17"/>
      <c r="E17"/>
      <c r="F17"/>
      <c r="G17"/>
      <c r="H17"/>
      <c r="I17" s="199"/>
      <c r="J17" s="199"/>
      <c r="K17" s="199"/>
      <c r="L17" s="199"/>
      <c r="M17" s="199"/>
      <c r="N17" s="199"/>
      <c r="O17" s="199"/>
      <c r="P17" s="199"/>
    </row>
    <row r="18" spans="1:16" ht="15.75" x14ac:dyDescent="0.25">
      <c r="A18" s="238" t="s">
        <v>30</v>
      </c>
      <c r="B18" s="238"/>
      <c r="C18" s="238"/>
      <c r="D18" s="238"/>
      <c r="E18" s="238"/>
      <c r="F18" s="238"/>
      <c r="G18" s="238"/>
      <c r="H18" s="238"/>
      <c r="I18" s="362" t="s">
        <v>30</v>
      </c>
      <c r="J18" s="362"/>
      <c r="K18" s="362"/>
      <c r="L18" s="362"/>
      <c r="M18" s="362"/>
      <c r="N18" s="362"/>
      <c r="O18" s="362"/>
      <c r="P18" s="362"/>
    </row>
    <row r="19" spans="1:16" x14ac:dyDescent="0.25">
      <c r="A19" s="325" t="s">
        <v>205</v>
      </c>
      <c r="B19" s="325"/>
      <c r="C19" s="325"/>
      <c r="D19" s="325"/>
      <c r="E19" s="325"/>
      <c r="F19" s="325"/>
      <c r="G19" s="325"/>
      <c r="H19" s="325"/>
      <c r="I19" s="330" t="s">
        <v>228</v>
      </c>
      <c r="J19" s="330"/>
      <c r="K19" s="330"/>
      <c r="L19" s="330"/>
      <c r="M19" s="330"/>
      <c r="N19" s="330"/>
      <c r="O19" s="330"/>
      <c r="P19" s="330"/>
    </row>
    <row r="20" spans="1:16" ht="33" customHeight="1" x14ac:dyDescent="0.25">
      <c r="A20" s="316" t="s">
        <v>31</v>
      </c>
      <c r="B20" s="317"/>
      <c r="C20" s="327" t="s">
        <v>197</v>
      </c>
      <c r="D20" s="327"/>
      <c r="E20" s="328" t="s">
        <v>188</v>
      </c>
      <c r="F20" s="329"/>
      <c r="G20" s="327" t="s">
        <v>189</v>
      </c>
      <c r="H20" s="327"/>
      <c r="I20" s="320" t="s">
        <v>31</v>
      </c>
      <c r="J20" s="321"/>
      <c r="K20" s="324" t="s">
        <v>197</v>
      </c>
      <c r="L20" s="324"/>
      <c r="M20" s="354" t="s">
        <v>188</v>
      </c>
      <c r="N20" s="355"/>
      <c r="O20" s="324" t="s">
        <v>189</v>
      </c>
      <c r="P20" s="324"/>
    </row>
    <row r="21" spans="1:16" ht="111" customHeight="1" x14ac:dyDescent="0.25">
      <c r="A21" s="318"/>
      <c r="B21" s="319"/>
      <c r="C21" s="175" t="s">
        <v>190</v>
      </c>
      <c r="D21" s="176" t="s">
        <v>191</v>
      </c>
      <c r="E21" s="175" t="s">
        <v>190</v>
      </c>
      <c r="F21" s="177" t="s">
        <v>192</v>
      </c>
      <c r="G21" s="176" t="s">
        <v>193</v>
      </c>
      <c r="H21" s="71" t="s">
        <v>194</v>
      </c>
      <c r="I21" s="322"/>
      <c r="J21" s="323"/>
      <c r="K21" s="206" t="s">
        <v>190</v>
      </c>
      <c r="L21" s="207" t="s">
        <v>191</v>
      </c>
      <c r="M21" s="206" t="s">
        <v>190</v>
      </c>
      <c r="N21" s="208" t="s">
        <v>192</v>
      </c>
      <c r="O21" s="207" t="s">
        <v>193</v>
      </c>
      <c r="P21" s="209" t="s">
        <v>194</v>
      </c>
    </row>
    <row r="22" spans="1:16" s="3" customFormat="1" ht="29.25" customHeight="1" x14ac:dyDescent="0.25">
      <c r="A22" s="327" t="s">
        <v>211</v>
      </c>
      <c r="B22" s="326"/>
      <c r="C22" s="78">
        <f>SUMIF('Meublé, Hôt, Camp. calculs auto'!C15:C1000,"avril",'Meublé, Hôt, Camp. calculs auto'!T15:T1000)</f>
        <v>0</v>
      </c>
      <c r="D22" s="174">
        <f>(SUMIFS('Meublé, Hôt, Camp. calculs auto'!T15:T1000,'Meublé, Hôt, Camp. calculs auto'!B15:B1000,"",'Meublé, Hôt, Camp. calculs auto'!C15:C1000,"AVRIL"))</f>
        <v>0</v>
      </c>
      <c r="E22" s="78">
        <f>SUMIF('Meublé, Hôt, Camp. calculs auto'!C15:C1000,"avril",'Meublé, Hôt, Camp. calculs auto'!U15:U1000)</f>
        <v>0</v>
      </c>
      <c r="F22" s="174">
        <f>(SUMIFS('Meublé, Hôt, Camp. calculs auto'!U15:U1000,'Meublé, Hôt, Camp. calculs auto'!B15:B1000,"",'Meublé, Hôt, Camp. calculs auto'!C15:C1000,"AVRIL"))</f>
        <v>0</v>
      </c>
      <c r="G22" s="79">
        <f ca="1">SUMIF('Meublé, Hôt, Camp. calculs auto'!C15:C1000,"AVRIL",'Meublé, Hôt, Camp. calculs auto'!R15:R34)+SUMIF('Meublé, Hôt, Camp. calculs auto'!C15:C1000,"AVRIL",'Meublé, Hôt, Camp. calculs auto'!S15:S34)+SUMIF('Meublé, Hôt, Camp. calculs auto'!C15:C1000,"AVRIL",'Meublé, Hôt, Camp. calculs auto'!R51:R73)+SUMIF('Meublé, Hôt, Camp. calculs auto'!C15:C1000,"AVRIL",'Meublé, Hôt, Camp. calculs auto'!S51:S73)+SUMIF('Meublé, Hôt, Camp. calculs auto'!C15:C1000,"AVRIL",'Meublé, Hôt, Camp. calculs auto'!R90:R112)+SUMIF('Meublé, Hôt, Camp. calculs auto'!C15:C1000,"AVRIL",'Meublé, Hôt, Camp. calculs auto'!S90:S112)+SUMIF('Meublé, Hôt, Camp. calculs auto'!C15:C1000,"AVRIL",'Meublé, Hôt, Camp. calculs auto'!R129:R151)+SUMIF('Meublé, Hôt, Camp. calculs auto'!C15:C1000,"AVRIL",'Meublé, Hôt, Camp. calculs auto'!S129:S151)+SUMIF('Meublé, Hôt, Camp. calculs auto'!C15:C1000,"AVRIL",'Meublé, Hôt, Camp. calculs auto'!R174:R196)+SUMIF('Meublé, Hôt, Camp. calculs auto'!C15:C1000,"AVRIL",'Meublé, Hôt, Camp. calculs auto'!S174:S196)+SUMIF('Meublé, Hôt, Camp. calculs auto'!C15:C1000,"AVRIL",'Meublé, Hôt, Camp. calculs auto'!R219:R241)+SUMIF('Meublé, Hôt, Camp. calculs auto'!C15:C1000,"AVRIL",'Meublé, Hôt, Camp. calculs auto'!S219:S241)+SUMIF('Meublé, Hôt, Camp. calculs auto'!C15:C1000,"AVRIL",'Meublé, Hôt, Camp. calculs auto'!R264:R286)+SUMIF('Meublé, Hôt, Camp. calculs auto'!C15:C1000,"AVRIL",'Meublé, Hôt, Camp. calculs auto'!S264:S286)+SUMIF('Meublé, Hôt, Camp. calculs auto'!C15:C1000,"AVRIL",'Meublé, Hôt, Camp. calculs auto'!R309:R331)+SUMIF('Meublé, Hôt, Camp. calculs auto'!C15:C1000,"AVRIL",'Meublé, Hôt, Camp. calculs auto'!S309:S331)+SUMIF('Meublé, Hôt, Camp. calculs auto'!C15:C1000,"AVRIL",'Meublé, Hôt, Camp. calculs auto'!R354:R376)+SUMIF('Meublé, Hôt, Camp. calculs auto'!C15:C1000,"AVRIL",'Meublé, Hôt, Camp. calculs auto'!S354:S376)+SUMIF('Meublé, Hôt, Camp. calculs auto'!C15:C1000,"AVRIL",'Meublé, Hôt, Camp. calculs auto'!R399:R421)+SUMIF('Meublé, Hôt, Camp. calculs auto'!C15:C1000,"AVRIL",'Meublé, Hôt, Camp. calculs auto'!S399:S421)+SUMIF('Meublé, Hôt, Camp. calculs auto'!C15:C1000,"AVRIL",'Meublé, Hôt, Camp. calculs auto'!R444:R466)+SUMIF('Meublé, Hôt, Camp. calculs auto'!C15:C1000,"AVRIL",'Meublé, Hôt, Camp. calculs auto'!S444:S466)</f>
        <v>0</v>
      </c>
      <c r="H22" s="178">
        <f>(SUMIFS('Meublé, Hôt, Camp. calculs auto'!P15:P1000,'Meublé, Hôt, Camp. calculs auto'!B15:B1000,"",'Meublé, Hôt, Camp. calculs auto'!C15:C1000,"AVRIL")+SUMIFS('Meublé, Hôt, Camp. calculs auto'!Q15:Q1000,'Meublé, Hôt, Camp. calculs auto'!B15:B1000,"",'Meublé, Hôt, Camp. calculs auto'!C15:C1000,"AVRIL"))+((SUMIFS('Meublé, Hôt, Camp. calculs auto'!P15:P1000,'Meublé, Hôt, Camp. calculs auto'!B15:B1000,"",'Meublé, Hôt, Camp. calculs auto'!C15:C1000,"AVRIL")+SUMIFS('Meublé, Hôt, Camp. calculs auto'!Q15:Q1000,'Meublé, Hôt, Camp. calculs auto'!B15:B1000,"",'Meublé, Hôt, Camp. calculs auto'!C15:C1000,"AVRIL"))*10/100)</f>
        <v>0</v>
      </c>
      <c r="I22" s="324" t="s">
        <v>211</v>
      </c>
      <c r="J22" s="333"/>
      <c r="K22" s="204"/>
      <c r="L22" s="210"/>
      <c r="M22" s="204"/>
      <c r="N22" s="210"/>
      <c r="O22" s="211"/>
      <c r="P22" s="212"/>
    </row>
    <row r="23" spans="1:16" s="3" customFormat="1" ht="29.25" customHeight="1" x14ac:dyDescent="0.25">
      <c r="A23" s="327" t="s">
        <v>212</v>
      </c>
      <c r="B23" s="326"/>
      <c r="C23" s="78">
        <f>SUMIF('Chambres d''hôtes - calculs auto'!D14:D1000,"avril",'Chambres d''hôtes - calculs auto'!O14:O1000)</f>
        <v>0</v>
      </c>
      <c r="D23" s="174">
        <f>(SUMIFS('Chambres d''hôtes - calculs auto'!O14:O1000,'Chambres d''hôtes - calculs auto'!B14:B1000,"",'Chambres d''hôtes - calculs auto'!D14:D1000,"AVRIL"))</f>
        <v>0</v>
      </c>
      <c r="E23" s="78">
        <f>SUMIF('Chambres d''hôtes - calculs auto'!D14:D1000,"avril",'Chambres d''hôtes - calculs auto'!P14:P1000)</f>
        <v>0</v>
      </c>
      <c r="F23" s="174">
        <f>(SUMIFS('Chambres d''hôtes - calculs auto'!P14:P1000,'Chambres d''hôtes - calculs auto'!B14:B1000,"",'Chambres d''hôtes - calculs auto'!D14:D1000,"AVRIL"))</f>
        <v>0</v>
      </c>
      <c r="G23" s="79">
        <f ca="1">SUMIF('Chambres d''hôtes - calculs auto'!D14:D1000,"AVRIL",'Chambres d''hôtes - calculs auto'!N14:N38)+SUMIF('Chambres d''hôtes - calculs auto'!D14:D1000,"AVRIL",'Chambres d''hôtes - calculs auto'!N53:N82)+SUMIF('Chambres d''hôtes - calculs auto'!D14:D1000,"AVRIL",'Chambres d''hôtes - calculs auto'!N95:N124)+SUMIF('Chambres d''hôtes - calculs auto'!D14:D1000,"AVRIL",'Chambres d''hôtes - calculs auto'!N137:N166)+SUMIF('Chambres d''hôtes - calculs auto'!D14:D1000,"AVRIL",'Chambres d''hôtes - calculs auto'!N179:N208)+SUMIF('Chambres d''hôtes - calculs auto'!D14:D1000,"AVRIL",'Chambres d''hôtes - calculs auto'!N221:N250)+SUMIF('Chambres d''hôtes - calculs auto'!D14:D1000,"AVRIL",'Chambres d''hôtes - calculs auto'!N263:N292)+SUMIF('Chambres d''hôtes - calculs auto'!D14:D1000,"AVRIL",'Chambres d''hôtes - calculs auto'!N305:N334)+SUMIF('Chambres d''hôtes - calculs auto'!D14:D1000,"AVRIL",'Chambres d''hôtes - calculs auto'!N347:N376)+SUMIF('Chambres d''hôtes - calculs auto'!D14:D1000,"AVRIL",'Chambres d''hôtes - calculs auto'!N389:N418)</f>
        <v>0</v>
      </c>
      <c r="H23" s="178">
        <f>(SUMIFS('Chambres d''hôtes - calculs auto'!M14:M1000,'Chambres d''hôtes - calculs auto'!B14:B1000,"",'Chambres d''hôtes - calculs auto'!D14:D1000,"AVRIL")+((SUMIFS('Chambres d''hôtes - calculs auto'!M14:M1000,'Chambres d''hôtes - calculs auto'!B14:B1000,"",'Chambres d''hôtes - calculs auto'!D14:D1000,"AVRIL")*10/100)))</f>
        <v>0</v>
      </c>
      <c r="I23" s="324" t="s">
        <v>212</v>
      </c>
      <c r="J23" s="333"/>
      <c r="K23" s="204"/>
      <c r="L23" s="210"/>
      <c r="M23" s="204"/>
      <c r="N23" s="210"/>
      <c r="O23" s="211"/>
      <c r="P23" s="212"/>
    </row>
    <row r="24" spans="1:16" s="3" customFormat="1" ht="27" customHeight="1" x14ac:dyDescent="0.25">
      <c r="A24" s="327" t="s">
        <v>213</v>
      </c>
      <c r="B24" s="326"/>
      <c r="C24" s="78">
        <f>SUMIF('Meublé, Hôt, Camp. calculs auto'!C15:C1000,"MAI",'Meublé, Hôt, Camp. calculs auto'!T15:T1000)</f>
        <v>0</v>
      </c>
      <c r="D24" s="174">
        <f>(SUMIFS('Meublé, Hôt, Camp. calculs auto'!T15:T1000,'Meublé, Hôt, Camp. calculs auto'!B15:B1000,"",'Meublé, Hôt, Camp. calculs auto'!C15:C1000,"MAI"))</f>
        <v>0</v>
      </c>
      <c r="E24" s="78">
        <f>SUMIF('Meublé, Hôt, Camp. calculs auto'!C15:C1000,"mai",'Meublé, Hôt, Camp. calculs auto'!U15:U1000)</f>
        <v>0</v>
      </c>
      <c r="F24" s="174">
        <f>(SUMIFS('Meublé, Hôt, Camp. calculs auto'!U15:U1000,'Meublé, Hôt, Camp. calculs auto'!B15:B1000,"",'Meublé, Hôt, Camp. calculs auto'!C15:C1000,"MAI"))</f>
        <v>0</v>
      </c>
      <c r="G24" s="79">
        <f ca="1">SUMIF('Meublé, Hôt, Camp. calculs auto'!C15:C499,"MAI",'Meublé, Hôt, Camp. calculs auto'!R15:R34)+SUMIF('Meublé, Hôt, Camp. calculs auto'!C15:C499,"MAI",'Meublé, Hôt, Camp. calculs auto'!S15:S34)+SUMIF('Meublé, Hôt, Camp. calculs auto'!C15:C499,"MAI",'Meublé, Hôt, Camp. calculs auto'!R51:R73)+SUMIF('Meublé, Hôt, Camp. calculs auto'!C15:C499,"MAI",'Meublé, Hôt, Camp. calculs auto'!S51:S73)+SUMIF('Meublé, Hôt, Camp. calculs auto'!C15:C499,"MAI",'Meublé, Hôt, Camp. calculs auto'!R90:R112)+SUMIF('Meublé, Hôt, Camp. calculs auto'!C15:C499,"MAI",'Meublé, Hôt, Camp. calculs auto'!S90:S112)+SUMIF('Meublé, Hôt, Camp. calculs auto'!C15:C499,"MAI",'Meublé, Hôt, Camp. calculs auto'!R129:R151)+SUMIF('Meublé, Hôt, Camp. calculs auto'!C15:C499,"MAI",'Meublé, Hôt, Camp. calculs auto'!S129:S151)</f>
        <v>0</v>
      </c>
      <c r="H24" s="79">
        <f>(SUMIFS('Meublé, Hôt, Camp. calculs auto'!P15:P1000,'Meublé, Hôt, Camp. calculs auto'!B15:B1000,"",'Meublé, Hôt, Camp. calculs auto'!C15:C1000,"MAI")+SUMIFS('Meublé, Hôt, Camp. calculs auto'!Q15:Q1000,'Meublé, Hôt, Camp. calculs auto'!B15:B1000,"",'Meublé, Hôt, Camp. calculs auto'!C15:C1000,"MAI"))+((SUMIFS('Meublé, Hôt, Camp. calculs auto'!P15:P1000,'Meublé, Hôt, Camp. calculs auto'!B15:B1000,"",'Meublé, Hôt, Camp. calculs auto'!C15:C1000,"MAI")+SUMIFS('Meublé, Hôt, Camp. calculs auto'!Q15:Q1000,'Meublé, Hôt, Camp. calculs auto'!B15:B1000,"",'Meublé, Hôt, Camp. calculs auto'!C15:C1000,"MAI"))*0.1)</f>
        <v>0</v>
      </c>
      <c r="I24" s="324" t="s">
        <v>213</v>
      </c>
      <c r="J24" s="333"/>
      <c r="K24" s="204"/>
      <c r="L24" s="210"/>
      <c r="M24" s="204"/>
      <c r="N24" s="210"/>
      <c r="O24" s="211"/>
      <c r="P24" s="211"/>
    </row>
    <row r="25" spans="1:16" s="3" customFormat="1" ht="27.75" customHeight="1" x14ac:dyDescent="0.25">
      <c r="A25" s="327" t="s">
        <v>214</v>
      </c>
      <c r="B25" s="326"/>
      <c r="C25" s="78">
        <f>SUMIF('Chambres d''hôtes - calculs auto'!D14:D1000,"MAI",'Chambres d''hôtes - calculs auto'!O14:O1000)</f>
        <v>0</v>
      </c>
      <c r="D25" s="174">
        <f>(SUMIFS('Chambres d''hôtes - calculs auto'!O14:O1000,'Chambres d''hôtes - calculs auto'!B14:B1000,"",'Chambres d''hôtes - calculs auto'!D14:D1000,"MAI"))</f>
        <v>0</v>
      </c>
      <c r="E25" s="78">
        <f>SUMIF('Chambres d''hôtes - calculs auto'!D14:D1000,"MAI",'Chambres d''hôtes - calculs auto'!P14:P1000)</f>
        <v>0</v>
      </c>
      <c r="F25" s="174">
        <f>(SUMIFS('Chambres d''hôtes - calculs auto'!P14:P1000,'Chambres d''hôtes - calculs auto'!B14:B1000,"",'Chambres d''hôtes - calculs auto'!D14:D1000,"MAI"))</f>
        <v>0</v>
      </c>
      <c r="G25" s="79">
        <f ca="1">SUMIF('Chambres d''hôtes - calculs auto'!D14:D1000,"MAI",'Chambres d''hôtes - calculs auto'!N14:N38)+SUMIF('Chambres d''hôtes - calculs auto'!D14:D1000,"MAI",'Chambres d''hôtes - calculs auto'!N53:N82)+SUMIF('Chambres d''hôtes - calculs auto'!D14:D1000,"MAI",'Chambres d''hôtes - calculs auto'!N95:N124)+SUMIF('Chambres d''hôtes - calculs auto'!D14:D1000,"MAI",'Chambres d''hôtes - calculs auto'!N137:N166)+SUMIF('Chambres d''hôtes - calculs auto'!D14:D1000,"MAI",'Chambres d''hôtes - calculs auto'!N179:N208)+SUMIF('Chambres d''hôtes - calculs auto'!D14:D1000,"MAI",'Chambres d''hôtes - calculs auto'!N221:N250)+SUMIF('Chambres d''hôtes - calculs auto'!D14:D1000,"MAI",'Chambres d''hôtes - calculs auto'!N263:N292)+SUMIF('Chambres d''hôtes - calculs auto'!D14:D1000,"MAI",'Chambres d''hôtes - calculs auto'!N305:N334)+SUMIF('Chambres d''hôtes - calculs auto'!D14:D1000,"MAI",'Chambres d''hôtes - calculs auto'!N347:N376)+SUMIF('Chambres d''hôtes - calculs auto'!D14:D1000,"MAI",'Chambres d''hôtes - calculs auto'!N389:N418)</f>
        <v>0</v>
      </c>
      <c r="H25" s="79">
        <f>(SUMIFS('Chambres d''hôtes - calculs auto'!M14:M1000,'Chambres d''hôtes - calculs auto'!B14:B1000,"",'Chambres d''hôtes - calculs auto'!D14:D1000,"MAI")+((SUMIFS('Chambres d''hôtes - calculs auto'!M14:M1000,'Chambres d''hôtes - calculs auto'!B14:B1000,"",'Chambres d''hôtes - calculs auto'!D14:D1000,"MAI")*10/100)))</f>
        <v>0</v>
      </c>
      <c r="I25" s="324" t="s">
        <v>214</v>
      </c>
      <c r="J25" s="333"/>
      <c r="K25" s="204"/>
      <c r="L25" s="210"/>
      <c r="M25" s="204"/>
      <c r="N25" s="210"/>
      <c r="O25" s="211"/>
      <c r="P25" s="211"/>
    </row>
    <row r="26" spans="1:16" s="3" customFormat="1" ht="27" customHeight="1" x14ac:dyDescent="0.25">
      <c r="A26" s="327" t="s">
        <v>215</v>
      </c>
      <c r="B26" s="326"/>
      <c r="C26" s="78">
        <f>SUMIF('Meublé, Hôt, Camp. calculs auto'!C15:C1000,"juin",'Meublé, Hôt, Camp. calculs auto'!T15:T1000)</f>
        <v>0</v>
      </c>
      <c r="D26" s="174">
        <f>(SUMIFS('Meublé, Hôt, Camp. calculs auto'!T15:T1000,'Meublé, Hôt, Camp. calculs auto'!B15:B1000,"",'Meublé, Hôt, Camp. calculs auto'!C15:C1000,"JUIN"))</f>
        <v>0</v>
      </c>
      <c r="E26" s="78">
        <f>SUMIF('Meublé, Hôt, Camp. calculs auto'!C15:C1000,"juin",'Meublé, Hôt, Camp. calculs auto'!U15:U1000)</f>
        <v>0</v>
      </c>
      <c r="F26" s="174">
        <f>(SUMIFS('Meublé, Hôt, Camp. calculs auto'!U15:U1000,'Meublé, Hôt, Camp. calculs auto'!B15:B1000,"",'Meublé, Hôt, Camp. calculs auto'!C15:C1000,"JUIN"))</f>
        <v>0</v>
      </c>
      <c r="G26" s="79">
        <f ca="1">+SUMIF('Meublé, Hôt, Camp. calculs auto'!C15:C499,"JUIN",'Meublé, Hôt, Camp. calculs auto'!R15:R34)+SUMIF('Meublé, Hôt, Camp. calculs auto'!C15:C499,"JUIN",'Meublé, Hôt, Camp. calculs auto'!S15:S34)+SUMIF('Meublé, Hôt, Camp. calculs auto'!C15:C499,"JUIN",'Meublé, Hôt, Camp. calculs auto'!R51:R73)+SUMIF('Meublé, Hôt, Camp. calculs auto'!C15:C499,"JUIN",'Meublé, Hôt, Camp. calculs auto'!S51:S73)+SUMIF('Meublé, Hôt, Camp. calculs auto'!C15:C499,"JUIN",'Meublé, Hôt, Camp. calculs auto'!R90:R112)+SUMIF('Meublé, Hôt, Camp. calculs auto'!C15:C499,"JUIN",'Meublé, Hôt, Camp. calculs auto'!S90:S112)+SUMIF('Meublé, Hôt, Camp. calculs auto'!C15:C499,"JUIN",'Meublé, Hôt, Camp. calculs auto'!R129:R151)+SUMIF('Meublé, Hôt, Camp. calculs auto'!C15:C499,"JUIN",'Meublé, Hôt, Camp. calculs auto'!S129:S151)</f>
        <v>0</v>
      </c>
      <c r="H26" s="79">
        <f>(SUMIFS('Meublé, Hôt, Camp. calculs auto'!P15:P1000,'Meublé, Hôt, Camp. calculs auto'!B15:B1000,"",'Meublé, Hôt, Camp. calculs auto'!C15:C1000,"JUIN")+SUMIFS('Meublé, Hôt, Camp. calculs auto'!Q15:Q1000,'Meublé, Hôt, Camp. calculs auto'!B15:B1000,"",'Meublé, Hôt, Camp. calculs auto'!C15:C1000,"JUIN"))+((SUMIFS('Meublé, Hôt, Camp. calculs auto'!P15:P1000,'Meublé, Hôt, Camp. calculs auto'!B15:B1000,"",'Meublé, Hôt, Camp. calculs auto'!C15:C1000,"JUIN")+SUMIFS('Meublé, Hôt, Camp. calculs auto'!Q15:Q1000,'Meublé, Hôt, Camp. calculs auto'!B15:B1000,"",'Meublé, Hôt, Camp. calculs auto'!C15:C1000,"JUIN"))*0.1)</f>
        <v>0</v>
      </c>
      <c r="I26" s="324" t="s">
        <v>215</v>
      </c>
      <c r="J26" s="333"/>
      <c r="K26" s="204"/>
      <c r="L26" s="210"/>
      <c r="M26" s="204"/>
      <c r="N26" s="210"/>
      <c r="O26" s="211"/>
      <c r="P26" s="211"/>
    </row>
    <row r="27" spans="1:16" s="3" customFormat="1" ht="30.75" customHeight="1" x14ac:dyDescent="0.25">
      <c r="A27" s="327" t="s">
        <v>216</v>
      </c>
      <c r="B27" s="326"/>
      <c r="C27" s="78">
        <f>SUMIF('Chambres d''hôtes - calculs auto'!D14:D1000,"JUIN",'Chambres d''hôtes - calculs auto'!O14:O1000)</f>
        <v>0</v>
      </c>
      <c r="D27" s="174">
        <f>(SUMIFS('Chambres d''hôtes - calculs auto'!O14:O1000,'Chambres d''hôtes - calculs auto'!B14:B1000,"",'Chambres d''hôtes - calculs auto'!D14:D1000,"JUIN"))</f>
        <v>0</v>
      </c>
      <c r="E27" s="78">
        <f>SUMIF('Chambres d''hôtes - calculs auto'!D14:D1000,"JUIN",'Chambres d''hôtes - calculs auto'!P14:P1000)</f>
        <v>0</v>
      </c>
      <c r="F27" s="174">
        <f>(SUMIFS('Chambres d''hôtes - calculs auto'!P14:P1000,'Chambres d''hôtes - calculs auto'!B14:B1000,"",'Chambres d''hôtes - calculs auto'!D14:D1000,"JUIN"))</f>
        <v>0</v>
      </c>
      <c r="G27" s="79">
        <f ca="1">SUMIF('Chambres d''hôtes - calculs auto'!D14:D1000,"JUIN",'Chambres d''hôtes - calculs auto'!N14:N38)+SUMIF('Chambres d''hôtes - calculs auto'!D14:D1000,"JUIN",'Chambres d''hôtes - calculs auto'!N53:N82)+SUMIF('Chambres d''hôtes - calculs auto'!D14:D1000,"JUIN",'Chambres d''hôtes - calculs auto'!N95:N124)+SUMIF('Chambres d''hôtes - calculs auto'!D14:D1000,"JUIN",'Chambres d''hôtes - calculs auto'!N137:N166)+SUMIF('Chambres d''hôtes - calculs auto'!D14:D1000,"JUIN",'Chambres d''hôtes - calculs auto'!N179:N208)+SUMIF('Chambres d''hôtes - calculs auto'!D14:D1000,"JUIN",'Chambres d''hôtes - calculs auto'!N221:N250)+SUMIF('Chambres d''hôtes - calculs auto'!D14:D1000,"JUIN",'Chambres d''hôtes - calculs auto'!N263:N292)+SUMIF('Chambres d''hôtes - calculs auto'!D14:D1000,"JUIN",'Chambres d''hôtes - calculs auto'!N305:N334)+SUMIF('Chambres d''hôtes - calculs auto'!D14:D1000,"JUIN",'Chambres d''hôtes - calculs auto'!N347:N376)+SUMIF('Chambres d''hôtes - calculs auto'!D14:D1000,"JUIN",'Chambres d''hôtes - calculs auto'!N389:N418)</f>
        <v>0</v>
      </c>
      <c r="H27" s="79">
        <f>(SUMIFS('Chambres d''hôtes - calculs auto'!M14:M1000,'Chambres d''hôtes - calculs auto'!B14:B1000,"",'Chambres d''hôtes - calculs auto'!D14:D1000,"JUIN")+((SUMIFS('Chambres d''hôtes - calculs auto'!M14:M1000,'Chambres d''hôtes - calculs auto'!B14:B1000,"",'Chambres d''hôtes - calculs auto'!D14:D1000,"JUIN")*10/100)))</f>
        <v>0</v>
      </c>
      <c r="I27" s="324" t="s">
        <v>216</v>
      </c>
      <c r="J27" s="333"/>
      <c r="K27" s="204"/>
      <c r="L27" s="210"/>
      <c r="M27" s="204"/>
      <c r="N27" s="210"/>
      <c r="O27" s="211"/>
      <c r="P27" s="211"/>
    </row>
    <row r="28" spans="1:16" s="3" customFormat="1" ht="29.25" customHeight="1" x14ac:dyDescent="0.25">
      <c r="A28" s="327" t="s">
        <v>217</v>
      </c>
      <c r="B28" s="326"/>
      <c r="C28" s="78">
        <f>SUMIF('Meublé, Hôt, Camp. calculs auto'!C15:C1000,"juillet",'Meublé, Hôt, Camp. calculs auto'!T15:T1000)</f>
        <v>0</v>
      </c>
      <c r="D28" s="174">
        <f>(SUMIFS('Meublé, Hôt, Camp. calculs auto'!T15:T1000,'Meublé, Hôt, Camp. calculs auto'!B15:B1000,"",'Meublé, Hôt, Camp. calculs auto'!C15:C1000,"JUILLET"))</f>
        <v>0</v>
      </c>
      <c r="E28" s="78">
        <f>SUMIF('Meublé, Hôt, Camp. calculs auto'!C15:C1000,"juillet",'Meublé, Hôt, Camp. calculs auto'!U15:U1000)</f>
        <v>0</v>
      </c>
      <c r="F28" s="174">
        <f>(SUMIFS('Meublé, Hôt, Camp. calculs auto'!U15:U1000,'Meublé, Hôt, Camp. calculs auto'!B15:B1000,"",'Meublé, Hôt, Camp. calculs auto'!C15:C1000,"JUILLET"))</f>
        <v>0</v>
      </c>
      <c r="G28" s="79">
        <f ca="1">+SUMIF('Meublé, Hôt, Camp. calculs auto'!C15:C499,"JUILLET",'Meublé, Hôt, Camp. calculs auto'!R15:R34)+SUMIF('Meublé, Hôt, Camp. calculs auto'!C15:C499,"JUILLET",'Meublé, Hôt, Camp. calculs auto'!S15:S34)+SUMIF('Meublé, Hôt, Camp. calculs auto'!C15:C499,"JUILLET",'Meublé, Hôt, Camp. calculs auto'!R51:R73)+SUMIF('Meublé, Hôt, Camp. calculs auto'!C15:C499,"JUILLET",'Meublé, Hôt, Camp. calculs auto'!S51:S73)+SUMIF('Meublé, Hôt, Camp. calculs auto'!C15:C499,"JUILLET",'Meublé, Hôt, Camp. calculs auto'!R90:R112)+SUMIF('Meublé, Hôt, Camp. calculs auto'!C15:C499,"JUILLET",'Meublé, Hôt, Camp. calculs auto'!S90:S112)+SUMIF('Meublé, Hôt, Camp. calculs auto'!C15:C499,"JUILLET",'Meublé, Hôt, Camp. calculs auto'!R129:R151)+SUMIF('Meublé, Hôt, Camp. calculs auto'!C15:C499,"JUILLET",'Meublé, Hôt, Camp. calculs auto'!S129:S151)</f>
        <v>0</v>
      </c>
      <c r="H28" s="79">
        <f>(SUMIFS('Meublé, Hôt, Camp. calculs auto'!P15:P1000,'Meublé, Hôt, Camp. calculs auto'!B15:B1000,"",'Meublé, Hôt, Camp. calculs auto'!C15:C1000,"JUILLET")+SUMIFS('Meublé, Hôt, Camp. calculs auto'!Q15:Q1000,'Meublé, Hôt, Camp. calculs auto'!B15:B1000,"",'Meublé, Hôt, Camp. calculs auto'!C15:C1000,"JUILLET"))+((SUMIFS('Meublé, Hôt, Camp. calculs auto'!P15:P1000,'Meublé, Hôt, Camp. calculs auto'!B15:B1000,"",'Meublé, Hôt, Camp. calculs auto'!C15:C1000,"JUILLET")+SUMIFS('Meublé, Hôt, Camp. calculs auto'!Q15:Q1000,'Meublé, Hôt, Camp. calculs auto'!B15:B1000,"",'Meublé, Hôt, Camp. calculs auto'!C15:C1000,"JUILLET"))*0.1)</f>
        <v>0</v>
      </c>
      <c r="I28" s="324" t="s">
        <v>217</v>
      </c>
      <c r="J28" s="333"/>
      <c r="K28" s="204"/>
      <c r="L28" s="210"/>
      <c r="M28" s="204"/>
      <c r="N28" s="210"/>
      <c r="O28" s="211"/>
      <c r="P28" s="211"/>
    </row>
    <row r="29" spans="1:16" s="3" customFormat="1" ht="27.75" customHeight="1" x14ac:dyDescent="0.25">
      <c r="A29" s="327" t="s">
        <v>218</v>
      </c>
      <c r="B29" s="326"/>
      <c r="C29" s="78">
        <f>SUMIF('Chambres d''hôtes - calculs auto'!D14:D1000,"JUILLET",'Chambres d''hôtes - calculs auto'!O14:O1000)</f>
        <v>0</v>
      </c>
      <c r="D29" s="174">
        <f>(SUMIFS('Chambres d''hôtes - calculs auto'!O14:O1000,'Chambres d''hôtes - calculs auto'!B14:B1000,"",'Chambres d''hôtes - calculs auto'!D14:D1000,"JUILLET"))</f>
        <v>0</v>
      </c>
      <c r="E29" s="78">
        <f>SUMIF('Chambres d''hôtes - calculs auto'!D14:D1000,"JUILLET",'Chambres d''hôtes - calculs auto'!P14:P1000)</f>
        <v>0</v>
      </c>
      <c r="F29" s="174">
        <f>(SUMIFS('Chambres d''hôtes - calculs auto'!P14:P1000,'Chambres d''hôtes - calculs auto'!B14:B1000,"",'Chambres d''hôtes - calculs auto'!D14:D1000,"JUILLET"))</f>
        <v>0</v>
      </c>
      <c r="G29" s="79">
        <f ca="1">SUMIF('Chambres d''hôtes - calculs auto'!D14:D1000,"JUILLET",'Chambres d''hôtes - calculs auto'!N14:N38)+SUMIF('Chambres d''hôtes - calculs auto'!D14:D1000,"JUILLET",'Chambres d''hôtes - calculs auto'!N53:N82)+SUMIF('Chambres d''hôtes - calculs auto'!D14:D1000,"JUILLET",'Chambres d''hôtes - calculs auto'!N95:N124)+SUMIF('Chambres d''hôtes - calculs auto'!D14:D1000,"JUILLET",'Chambres d''hôtes - calculs auto'!N137:N166)+SUMIF('Chambres d''hôtes - calculs auto'!D14:D1000,"JUILLET",'Chambres d''hôtes - calculs auto'!N179:N208)+SUMIF('Chambres d''hôtes - calculs auto'!D14:D1000,"JUILLET",'Chambres d''hôtes - calculs auto'!N221:N250)+SUMIF('Chambres d''hôtes - calculs auto'!D14:D1000,"JUILLET",'Chambres d''hôtes - calculs auto'!N263:N292)+SUMIF('Chambres d''hôtes - calculs auto'!D14:D1000,"JUILLET",'Chambres d''hôtes - calculs auto'!N305:N334)+SUMIF('Chambres d''hôtes - calculs auto'!D14:D1000,"JUILLET",'Chambres d''hôtes - calculs auto'!N347:N376)+SUMIF('Chambres d''hôtes - calculs auto'!D14:D1000,"JUILLET",'Chambres d''hôtes - calculs auto'!N389:N418)</f>
        <v>0</v>
      </c>
      <c r="H29" s="79">
        <f>(SUMIFS('Chambres d''hôtes - calculs auto'!M14:M1000,'Chambres d''hôtes - calculs auto'!B14:B1000,"",'Chambres d''hôtes - calculs auto'!D14:D1000,"JUILLET")+((SUMIFS('Chambres d''hôtes - calculs auto'!M14:M1000,'Chambres d''hôtes - calculs auto'!B14:B1000,"",'Chambres d''hôtes - calculs auto'!D14:D1000,"JUILLET")*10/100)))</f>
        <v>0</v>
      </c>
      <c r="I29" s="324" t="s">
        <v>218</v>
      </c>
      <c r="J29" s="333"/>
      <c r="K29" s="204"/>
      <c r="L29" s="210"/>
      <c r="M29" s="204"/>
      <c r="N29" s="210"/>
      <c r="O29" s="211"/>
      <c r="P29" s="211"/>
    </row>
    <row r="30" spans="1:16" s="3" customFormat="1" ht="30" customHeight="1" x14ac:dyDescent="0.25">
      <c r="A30" s="327" t="s">
        <v>219</v>
      </c>
      <c r="B30" s="326"/>
      <c r="C30" s="78">
        <f>SUMIF('Meublé, Hôt, Camp. calculs auto'!C15:C1000,"aout",'Meublé, Hôt, Camp. calculs auto'!T15:T1000)</f>
        <v>0</v>
      </c>
      <c r="D30" s="174">
        <f>(SUMIFS('Meublé, Hôt, Camp. calculs auto'!T15:T1000,'Meublé, Hôt, Camp. calculs auto'!B15:B1000,"",'Meublé, Hôt, Camp. calculs auto'!C15:C1000,"AOUT"))</f>
        <v>0</v>
      </c>
      <c r="E30" s="78">
        <f>SUMIF('Meublé, Hôt, Camp. calculs auto'!C15:C1000,"aout",'Meublé, Hôt, Camp. calculs auto'!U15:U1000)</f>
        <v>0</v>
      </c>
      <c r="F30" s="174">
        <f>(SUMIFS('Meublé, Hôt, Camp. calculs auto'!U15:U1000,'Meublé, Hôt, Camp. calculs auto'!B15:B1000,"",'Meublé, Hôt, Camp. calculs auto'!C15:C1000,"AOUT"))</f>
        <v>0</v>
      </c>
      <c r="G30" s="79">
        <f ca="1">SUMIF('Meublé, Hôt, Camp. calculs auto'!C15:C499,"AOUT",'Meublé, Hôt, Camp. calculs auto'!R15:R34)+SUMIF('Meublé, Hôt, Camp. calculs auto'!C15:C499,"AOUT",'Meublé, Hôt, Camp. calculs auto'!S15:S34)+SUMIF('Meublé, Hôt, Camp. calculs auto'!C15:C499,"AOUT",'Meublé, Hôt, Camp. calculs auto'!R51:R73)+SUMIF('Meublé, Hôt, Camp. calculs auto'!C15:C499,"AOUT",'Meublé, Hôt, Camp. calculs auto'!S51:S73)+SUMIF('Meublé, Hôt, Camp. calculs auto'!C15:C499,"AOUT",'Meublé, Hôt, Camp. calculs auto'!R90:R112)+SUMIF('Meublé, Hôt, Camp. calculs auto'!C15:C499,"AOUT",'Meublé, Hôt, Camp. calculs auto'!S90:S112)+SUMIF('Meublé, Hôt, Camp. calculs auto'!C15:C499,"AOUT",'Meublé, Hôt, Camp. calculs auto'!R129:R151)+SUMIF('Meublé, Hôt, Camp. calculs auto'!C15:C499,"AOUT",'Meublé, Hôt, Camp. calculs auto'!S129:S151)</f>
        <v>0</v>
      </c>
      <c r="H30" s="79">
        <f>(SUMIFS('Meublé, Hôt, Camp. calculs auto'!P15:P1000,'Meublé, Hôt, Camp. calculs auto'!B15:B1000,"",'Meublé, Hôt, Camp. calculs auto'!C15:C1000,"AOUT")+SUMIFS('Meublé, Hôt, Camp. calculs auto'!Q15:Q1000,'Meublé, Hôt, Camp. calculs auto'!B15:B1000,"",'Meublé, Hôt, Camp. calculs auto'!C15:C1000,"AOUT"))+((SUMIFS('Meublé, Hôt, Camp. calculs auto'!P15:P1000,'Meublé, Hôt, Camp. calculs auto'!B15:B1000,"",'Meublé, Hôt, Camp. calculs auto'!C15:C1000,"AOUT")+SUMIFS('Meublé, Hôt, Camp. calculs auto'!Q15:Q1000,'Meublé, Hôt, Camp. calculs auto'!B15:B1000,"",'Meublé, Hôt, Camp. calculs auto'!C15:C1000,"AOUT"))*10/100)</f>
        <v>0</v>
      </c>
      <c r="I30" s="324" t="s">
        <v>219</v>
      </c>
      <c r="J30" s="333"/>
      <c r="K30" s="204"/>
      <c r="L30" s="210"/>
      <c r="M30" s="204"/>
      <c r="N30" s="210"/>
      <c r="O30" s="211"/>
      <c r="P30" s="211"/>
    </row>
    <row r="31" spans="1:16" s="3" customFormat="1" ht="29.25" customHeight="1" x14ac:dyDescent="0.25">
      <c r="A31" s="327" t="s">
        <v>220</v>
      </c>
      <c r="B31" s="326"/>
      <c r="C31" s="78">
        <f>SUMIF('Chambres d''hôtes - calculs auto'!D14:D1000,"AOUT",'Chambres d''hôtes - calculs auto'!O14:O1000)</f>
        <v>0</v>
      </c>
      <c r="D31" s="174">
        <f>(SUMIFS('Chambres d''hôtes - calculs auto'!O14:O1000,'Chambres d''hôtes - calculs auto'!B14:B1000,"",'Chambres d''hôtes - calculs auto'!D14:D1000,"AOUT"))</f>
        <v>0</v>
      </c>
      <c r="E31" s="78">
        <f>SUMIF('Chambres d''hôtes - calculs auto'!D14:D1000,"AOUT",'Chambres d''hôtes - calculs auto'!P14:P1000)</f>
        <v>0</v>
      </c>
      <c r="F31" s="174">
        <f>(SUMIFS('Chambres d''hôtes - calculs auto'!P14:P1000,'Chambres d''hôtes - calculs auto'!B14:B1000,"",'Chambres d''hôtes - calculs auto'!D14:D1000,"AOUT"))</f>
        <v>0</v>
      </c>
      <c r="G31" s="79">
        <f ca="1">SUMIF('Chambres d''hôtes - calculs auto'!D14:D1000,"AOUT",'Chambres d''hôtes - calculs auto'!N14:N38)+SUMIF('Chambres d''hôtes - calculs auto'!D14:D1000,"AOUT",'Chambres d''hôtes - calculs auto'!N53:N82)+SUMIF('Chambres d''hôtes - calculs auto'!D14:D1000,"AOUT",'Chambres d''hôtes - calculs auto'!N95:N124)+SUMIF('Chambres d''hôtes - calculs auto'!D14:D1000,"AOUT",'Chambres d''hôtes - calculs auto'!N137:N166)+SUMIF('Chambres d''hôtes - calculs auto'!D14:D1000,"AOUT",'Chambres d''hôtes - calculs auto'!N179:N208)+SUMIF('Chambres d''hôtes - calculs auto'!D14:D1000,"AOUT",'Chambres d''hôtes - calculs auto'!N221:N250)+SUMIF('Chambres d''hôtes - calculs auto'!D14:D1000,"AOUT",'Chambres d''hôtes - calculs auto'!N263:N292)+SUMIF('Chambres d''hôtes - calculs auto'!D14:D1000,"AOUT",'Chambres d''hôtes - calculs auto'!N305:N334)+SUMIF('Chambres d''hôtes - calculs auto'!D14:D1000,"AOUT",'Chambres d''hôtes - calculs auto'!N347:N376)+SUMIF('Chambres d''hôtes - calculs auto'!D14:D1000,"AOUT",'Chambres d''hôtes - calculs auto'!N389:N418)</f>
        <v>0</v>
      </c>
      <c r="H31" s="79">
        <f>(SUMIFS('Chambres d''hôtes - calculs auto'!M14:M1000,'Chambres d''hôtes - calculs auto'!B14:B1000,"",'Chambres d''hôtes - calculs auto'!D14:D1000,"AOUT")+((SUMIFS('Chambres d''hôtes - calculs auto'!M14:M1000,'Chambres d''hôtes - calculs auto'!B14:B1000,"",'Chambres d''hôtes - calculs auto'!D14:D1000,"AOUT")*10/100)))</f>
        <v>0</v>
      </c>
      <c r="I31" s="324" t="s">
        <v>220</v>
      </c>
      <c r="J31" s="333"/>
      <c r="K31" s="204"/>
      <c r="L31" s="210"/>
      <c r="M31" s="204"/>
      <c r="N31" s="210"/>
      <c r="O31" s="211"/>
      <c r="P31" s="211"/>
    </row>
    <row r="32" spans="1:16" s="3" customFormat="1" ht="27.75" customHeight="1" x14ac:dyDescent="0.25">
      <c r="A32" s="327" t="s">
        <v>221</v>
      </c>
      <c r="B32" s="326"/>
      <c r="C32" s="78">
        <f>SUMIF('Meublé, Hôt, Camp. calculs auto'!C15:C1000,"septembre",'Meublé, Hôt, Camp. calculs auto'!T15:T1000)</f>
        <v>0</v>
      </c>
      <c r="D32" s="174">
        <f>(SUMIFS('Meublé, Hôt, Camp. calculs auto'!T15:T1000,'Meublé, Hôt, Camp. calculs auto'!B15:B1000,"",'Meublé, Hôt, Camp. calculs auto'!C15:C1000,"SEPTEMBRE"))</f>
        <v>0</v>
      </c>
      <c r="E32" s="78">
        <f>SUMIF('Meublé, Hôt, Camp. calculs auto'!C15:C1000,"septembre",'Meublé, Hôt, Camp. calculs auto'!U15:U1000)</f>
        <v>0</v>
      </c>
      <c r="F32" s="174">
        <f>(SUMIFS('Meublé, Hôt, Camp. calculs auto'!U15:U1000,'Meublé, Hôt, Camp. calculs auto'!B15:B1000,"",'Meublé, Hôt, Camp. calculs auto'!C15:C1000,"SEPTEMBRE"))</f>
        <v>0</v>
      </c>
      <c r="G32" s="79">
        <f ca="1">SUMIF('Meublé, Hôt, Camp. calculs auto'!C15:C499,"SEPTEMBRE",'Meublé, Hôt, Camp. calculs auto'!R15:R34)+SUMIF('Meublé, Hôt, Camp. calculs auto'!C15:C499,"SEPTEMBRE",'Meublé, Hôt, Camp. calculs auto'!S15:S34)+SUMIF('Meublé, Hôt, Camp. calculs auto'!C15:C499,"SEPTEMBRE",'Meublé, Hôt, Camp. calculs auto'!R51:R73)+SUMIF('Meublé, Hôt, Camp. calculs auto'!C15:C499,"SEPTEMBRE",'Meublé, Hôt, Camp. calculs auto'!S51:S73)+SUMIF('Meublé, Hôt, Camp. calculs auto'!C15:C499,"SEPTEMBRE",'Meublé, Hôt, Camp. calculs auto'!R90:R112)+SUMIF('Meublé, Hôt, Camp. calculs auto'!C15:C499,"SEPTEMBRE",'Meublé, Hôt, Camp. calculs auto'!S90:S112)+SUMIF('Meublé, Hôt, Camp. calculs auto'!C15:C499,"SEPTEMBRE",'Meublé, Hôt, Camp. calculs auto'!R129:R151)+SUMIF('Meublé, Hôt, Camp. calculs auto'!C15:C499,"SEPTEMBRE",'Meublé, Hôt, Camp. calculs auto'!S129:S151)</f>
        <v>0</v>
      </c>
      <c r="H32" s="79">
        <f>(SUMIFS('Meublé, Hôt, Camp. calculs auto'!P15:P1000,'Meublé, Hôt, Camp. calculs auto'!B15:B1000,"",'Meublé, Hôt, Camp. calculs auto'!C15:C1000,"SEPTEMBRE")+SUMIFS('Meublé, Hôt, Camp. calculs auto'!Q15:Q1000,'Meublé, Hôt, Camp. calculs auto'!B15:B1000,"",'Meublé, Hôt, Camp. calculs auto'!C15:C1000,"SEPTEMBRE"))+((SUMIFS('Meublé, Hôt, Camp. calculs auto'!P15:P1000,'Meublé, Hôt, Camp. calculs auto'!B15:B1000,"",'Meublé, Hôt, Camp. calculs auto'!C15:C1000,"SEPTEMBRE")+SUMIFS('Meublé, Hôt, Camp. calculs auto'!Q15:Q1000,'Meublé, Hôt, Camp. calculs auto'!B15:B1000,"",'Meublé, Hôt, Camp. calculs auto'!C15:C1000,"SEPTEMBRE"))*10/100)</f>
        <v>0</v>
      </c>
      <c r="I32" s="324" t="s">
        <v>221</v>
      </c>
      <c r="J32" s="333"/>
      <c r="K32" s="204"/>
      <c r="L32" s="210"/>
      <c r="M32" s="204"/>
      <c r="N32" s="210"/>
      <c r="O32" s="211"/>
      <c r="P32" s="211"/>
    </row>
    <row r="33" spans="1:16" s="3" customFormat="1" ht="28.5" customHeight="1" x14ac:dyDescent="0.25">
      <c r="A33" s="327" t="s">
        <v>222</v>
      </c>
      <c r="B33" s="326"/>
      <c r="C33" s="78">
        <f>SUMIF('Chambres d''hôtes - calculs auto'!D14:D1000,"SEPTEMBRE",'Chambres d''hôtes - calculs auto'!O14:O1000)</f>
        <v>0</v>
      </c>
      <c r="D33" s="174">
        <f>(SUMIFS('Chambres d''hôtes - calculs auto'!O14:O1000,'Chambres d''hôtes - calculs auto'!B14:B1000,"",'Chambres d''hôtes - calculs auto'!D14:D1000,"SEPTEMBRE"))</f>
        <v>0</v>
      </c>
      <c r="E33" s="78">
        <f>SUMIF('Chambres d''hôtes - calculs auto'!D14:D1000,"SEPTEMBRE",'Chambres d''hôtes - calculs auto'!P14:P1000)</f>
        <v>0</v>
      </c>
      <c r="F33" s="174">
        <f>(SUMIFS('Chambres d''hôtes - calculs auto'!P14:P1000,'Chambres d''hôtes - calculs auto'!B14:B1000,"",'Chambres d''hôtes - calculs auto'!D14:D1000,"SEPTEMBRE"))</f>
        <v>0</v>
      </c>
      <c r="G33" s="79">
        <f ca="1">SUMIF('Chambres d''hôtes - calculs auto'!D14:D1000,"SEPTEMBRE",'Chambres d''hôtes - calculs auto'!N14:N38)+SUMIF('Chambres d''hôtes - calculs auto'!D14:D1000,"SEPTEMBRE",'Chambres d''hôtes - calculs auto'!N53:N82)+SUMIF('Chambres d''hôtes - calculs auto'!D14:D1000,"SEPTEMBRE",'Chambres d''hôtes - calculs auto'!N95:N124)+SUMIF('Chambres d''hôtes - calculs auto'!D14:D1000,"SEPTEMBRE",'Chambres d''hôtes - calculs auto'!N137:N166)+SUMIF('Chambres d''hôtes - calculs auto'!D14:D1000,"SEPTEMBRE",'Chambres d''hôtes - calculs auto'!N179:N208)+SUMIF('Chambres d''hôtes - calculs auto'!D14:D1000,"SEPTEMBRE",'Chambres d''hôtes - calculs auto'!N221:N250)+SUMIF('Chambres d''hôtes - calculs auto'!D14:D1000,"SEPTEMBRE",'Chambres d''hôtes - calculs auto'!N263:N292)+SUMIF('Chambres d''hôtes - calculs auto'!D14:D1000,"SEPTEMBRE",'Chambres d''hôtes - calculs auto'!N305:N334)+SUMIF('Chambres d''hôtes - calculs auto'!D14:D1000,"SEPTEMBRE",'Chambres d''hôtes - calculs auto'!N347:N376)+SUMIF('Chambres d''hôtes - calculs auto'!D14:D1000,"SEPTEMBRE",'Chambres d''hôtes - calculs auto'!N389:N418)</f>
        <v>0</v>
      </c>
      <c r="H33" s="79">
        <f>(SUMIFS('Chambres d''hôtes - calculs auto'!M14:M1000,'Chambres d''hôtes - calculs auto'!B14:B1000,"",'Chambres d''hôtes - calculs auto'!D14:D1000,"SEPTEMBRE")+((SUMIFS('Chambres d''hôtes - calculs auto'!M14:M1000,'Chambres d''hôtes - calculs auto'!B14:B1000,"",'Chambres d''hôtes - calculs auto'!D14:D1000,"SEPTEMBRE")*10/100)))</f>
        <v>0</v>
      </c>
      <c r="I33" s="324" t="s">
        <v>222</v>
      </c>
      <c r="J33" s="333"/>
      <c r="K33" s="204"/>
      <c r="L33" s="210"/>
      <c r="M33" s="204"/>
      <c r="N33" s="210"/>
      <c r="O33" s="211"/>
      <c r="P33" s="211"/>
    </row>
    <row r="34" spans="1:16" s="3" customFormat="1" ht="27" customHeight="1" x14ac:dyDescent="0.25">
      <c r="A34" s="327" t="s">
        <v>223</v>
      </c>
      <c r="B34" s="326"/>
      <c r="C34" s="78">
        <f>SUMIF('Meublé, Hôt, Camp. calculs auto'!C15:C1000,"octobre",'Meublé, Hôt, Camp. calculs auto'!T15:T1000)</f>
        <v>0</v>
      </c>
      <c r="D34" s="174">
        <f>(SUMIFS('Meublé, Hôt, Camp. calculs auto'!T15:T1000,'Meublé, Hôt, Camp. calculs auto'!B15:B1000,"",'Meublé, Hôt, Camp. calculs auto'!C15:C1000,"OCTOBRE"))</f>
        <v>0</v>
      </c>
      <c r="E34" s="78">
        <f>SUMIF('Meublé, Hôt, Camp. calculs auto'!C15:C1000,"octobre",'Meublé, Hôt, Camp. calculs auto'!U15:U1000)</f>
        <v>0</v>
      </c>
      <c r="F34" s="174">
        <f>(SUMIFS('Meublé, Hôt, Camp. calculs auto'!U15:U1000,'Meublé, Hôt, Camp. calculs auto'!B15:B1000,"",'Meublé, Hôt, Camp. calculs auto'!C15:C1000,"OCTOBRE"))</f>
        <v>0</v>
      </c>
      <c r="G34" s="79">
        <f ca="1">SUMIF('Meublé, Hôt, Camp. calculs auto'!C15:C499,"OCTOBRE",'Meublé, Hôt, Camp. calculs auto'!R15:R34)+SUMIF('Meublé, Hôt, Camp. calculs auto'!C15:C499,"OCTOBRE",'Meublé, Hôt, Camp. calculs auto'!S15:S34)+SUMIF('Meublé, Hôt, Camp. calculs auto'!C15:C499,"OCTOBRE",'Meublé, Hôt, Camp. calculs auto'!R51:R73)+SUMIF('Meublé, Hôt, Camp. calculs auto'!C15:C499,"OCTOBRE",'Meublé, Hôt, Camp. calculs auto'!S51:S73)+SUMIF('Meublé, Hôt, Camp. calculs auto'!C15:C499,"OCTOBRE",'Meublé, Hôt, Camp. calculs auto'!R90:R112)+SUMIF('Meublé, Hôt, Camp. calculs auto'!C15:C499,"OCTOBRE",'Meublé, Hôt, Camp. calculs auto'!S90:S112)+SUMIF('Meublé, Hôt, Camp. calculs auto'!C15:C499,"OCTOBRE",'Meublé, Hôt, Camp. calculs auto'!R129:R151)+SUMIF('Meublé, Hôt, Camp. calculs auto'!C15:C499,"OCTOBRE",'Meublé, Hôt, Camp. calculs auto'!S129:S151)</f>
        <v>0</v>
      </c>
      <c r="H34" s="79">
        <f>(SUMIFS('Meublé, Hôt, Camp. calculs auto'!P15:P1000,'Meublé, Hôt, Camp. calculs auto'!B15:B1000,"",'Meublé, Hôt, Camp. calculs auto'!C15:C1000,"OCTOBRE")+SUMIFS('Meublé, Hôt, Camp. calculs auto'!Q15:Q1000,'Meublé, Hôt, Camp. calculs auto'!B15:B1000,"",'Meublé, Hôt, Camp. calculs auto'!C15:C1000,"OCTOBRE"))+((SUMIFS('Meublé, Hôt, Camp. calculs auto'!P15:P1000,'Meublé, Hôt, Camp. calculs auto'!B15:B1000,"",'Meublé, Hôt, Camp. calculs auto'!C15:C1000,"OCTOBRE")+SUMIFS('Meublé, Hôt, Camp. calculs auto'!Q15:Q1000,'Meublé, Hôt, Camp. calculs auto'!B15:B1000,"",'Meublé, Hôt, Camp. calculs auto'!C15:C1000,"OCTOBRE"))*10/100)</f>
        <v>0</v>
      </c>
      <c r="I34" s="324" t="s">
        <v>223</v>
      </c>
      <c r="J34" s="333"/>
      <c r="K34" s="204"/>
      <c r="L34" s="210"/>
      <c r="M34" s="204"/>
      <c r="N34" s="210"/>
      <c r="O34" s="211"/>
      <c r="P34" s="211"/>
    </row>
    <row r="35" spans="1:16" s="3" customFormat="1" ht="27.75" customHeight="1" thickBot="1" x14ac:dyDescent="0.3">
      <c r="A35" s="327" t="s">
        <v>224</v>
      </c>
      <c r="B35" s="326"/>
      <c r="C35" s="78">
        <f>SUMIF('Chambres d''hôtes - calculs auto'!D14:D1000,"OCTOBRE",'Chambres d''hôtes - calculs auto'!O14:O1000)</f>
        <v>0</v>
      </c>
      <c r="D35" s="174">
        <f>(SUMIFS('Chambres d''hôtes - calculs auto'!O14:O1000,'Chambres d''hôtes - calculs auto'!B14:B1000,"",'Chambres d''hôtes - calculs auto'!D14:D1000,"OCTOBRE"))</f>
        <v>0</v>
      </c>
      <c r="E35" s="78">
        <f>SUMIF('Chambres d''hôtes - calculs auto'!D14:D1000,"OCTOBRE",'Chambres d''hôtes - calculs auto'!P14:P1000)</f>
        <v>0</v>
      </c>
      <c r="F35" s="174">
        <f>(SUMIFS('Chambres d''hôtes - calculs auto'!P14:P1000,'Chambres d''hôtes - calculs auto'!B14:B1000,"",'Chambres d''hôtes - calculs auto'!D14:D1000,"OCTOBRE"))</f>
        <v>0</v>
      </c>
      <c r="G35" s="79">
        <f ca="1">SUMIF('Chambres d''hôtes - calculs auto'!D14:D1000,"OCTOBRE",'Chambres d''hôtes - calculs auto'!N14:N38)+SUMIF('Chambres d''hôtes - calculs auto'!D14:D1000,"OCTOBRE",'Chambres d''hôtes - calculs auto'!N53:N82)+SUMIF('Chambres d''hôtes - calculs auto'!D14:D1000,"OCTOBRE",'Chambres d''hôtes - calculs auto'!N95:N124)+SUMIF('Chambres d''hôtes - calculs auto'!D14:D1000,"OCTOBRE",'Chambres d''hôtes - calculs auto'!N137:N166)+SUMIF('Chambres d''hôtes - calculs auto'!D14:D1000,"OCTOBRE",'Chambres d''hôtes - calculs auto'!N179:N208)+SUMIF('Chambres d''hôtes - calculs auto'!D14:D1000,"OCTOBRE",'Chambres d''hôtes - calculs auto'!N221:N250)+SUMIF('Chambres d''hôtes - calculs auto'!D14:D1000,"OCTOBRE",'Chambres d''hôtes - calculs auto'!N263:N292)+SUMIF('Chambres d''hôtes - calculs auto'!D14:D1000,"OCTOBRE",'Chambres d''hôtes - calculs auto'!N305:N334)+SUMIF('Chambres d''hôtes - calculs auto'!D14:D1000,"OCTOBRE",'Chambres d''hôtes - calculs auto'!N347:N376)+SUMIF('Chambres d''hôtes - calculs auto'!D14:D1000,"OCTOBRE",'Chambres d''hôtes - calculs auto'!N389:N418)</f>
        <v>0</v>
      </c>
      <c r="H35" s="190">
        <f>(SUMIFS('Chambres d''hôtes - calculs auto'!M14:M1000,'Chambres d''hôtes - calculs auto'!B14:B1000,"",'Chambres d''hôtes - calculs auto'!D14:D1000,"OCTOBRE")+((SUMIFS('Chambres d''hôtes - calculs auto'!M14:M1000,'Chambres d''hôtes - calculs auto'!B14:B1000,"",'Chambres d''hôtes - calculs auto'!D14:D1000,"OCTOBRE")*10/100)))</f>
        <v>0</v>
      </c>
      <c r="I35" s="324" t="s">
        <v>224</v>
      </c>
      <c r="J35" s="333"/>
      <c r="K35" s="204"/>
      <c r="L35" s="210"/>
      <c r="M35" s="204"/>
      <c r="N35" s="210"/>
      <c r="O35" s="211"/>
      <c r="P35" s="211"/>
    </row>
    <row r="36" spans="1:16" s="3" customFormat="1" ht="27.75" customHeight="1" thickBot="1" x14ac:dyDescent="0.3">
      <c r="A36" s="349" t="s">
        <v>225</v>
      </c>
      <c r="B36" s="350"/>
      <c r="C36" s="188">
        <f>C22+C24+C26+C28+C30+C32+C34</f>
        <v>0</v>
      </c>
      <c r="D36" s="189">
        <f t="shared" ref="D36:H36" si="0">D22+D24+D26+D28+D30+D32+D34</f>
        <v>0</v>
      </c>
      <c r="E36" s="188">
        <f t="shared" si="0"/>
        <v>0</v>
      </c>
      <c r="F36" s="189">
        <f t="shared" si="0"/>
        <v>0</v>
      </c>
      <c r="G36" s="191">
        <f t="shared" ca="1" si="0"/>
        <v>0</v>
      </c>
      <c r="H36" s="193">
        <f t="shared" si="0"/>
        <v>0</v>
      </c>
      <c r="I36" s="331" t="s">
        <v>225</v>
      </c>
      <c r="J36" s="332"/>
      <c r="K36" s="213"/>
      <c r="L36" s="210"/>
      <c r="M36" s="204"/>
      <c r="N36" s="210"/>
      <c r="O36" s="211"/>
      <c r="P36" s="211"/>
    </row>
    <row r="37" spans="1:16" s="3" customFormat="1" ht="27.75" customHeight="1" thickBot="1" x14ac:dyDescent="0.3">
      <c r="A37" s="349" t="s">
        <v>226</v>
      </c>
      <c r="B37" s="350"/>
      <c r="C37" s="188">
        <f>C23+C25+C27+C29+C31+C33+C35</f>
        <v>0</v>
      </c>
      <c r="D37" s="189">
        <f t="shared" ref="D37:H37" si="1">D23+D25+D27+D29+D31+D33+D35</f>
        <v>0</v>
      </c>
      <c r="E37" s="188">
        <f t="shared" si="1"/>
        <v>0</v>
      </c>
      <c r="F37" s="189">
        <f t="shared" si="1"/>
        <v>0</v>
      </c>
      <c r="G37" s="192">
        <f t="shared" ca="1" si="1"/>
        <v>0</v>
      </c>
      <c r="H37" s="194">
        <f t="shared" si="1"/>
        <v>0</v>
      </c>
      <c r="I37" s="331" t="s">
        <v>226</v>
      </c>
      <c r="J37" s="332"/>
      <c r="K37" s="203"/>
      <c r="L37" s="214"/>
      <c r="M37" s="202"/>
      <c r="N37" s="210"/>
      <c r="O37" s="215"/>
      <c r="P37" s="216"/>
    </row>
    <row r="38" spans="1:16" ht="19.5" thickBot="1" x14ac:dyDescent="0.35">
      <c r="A38"/>
      <c r="B38"/>
      <c r="C38"/>
      <c r="D38" s="351" t="s">
        <v>227</v>
      </c>
      <c r="E38" s="351"/>
      <c r="F38" s="351"/>
      <c r="G38" s="351"/>
      <c r="H38" s="195">
        <f>H36+H37</f>
        <v>0</v>
      </c>
      <c r="I38" s="199"/>
      <c r="J38" s="199"/>
      <c r="K38" s="199"/>
      <c r="L38" s="352" t="s">
        <v>227</v>
      </c>
      <c r="M38" s="352"/>
      <c r="N38" s="352"/>
      <c r="O38" s="352"/>
      <c r="P38" s="218"/>
    </row>
    <row r="39" spans="1:16" x14ac:dyDescent="0.25">
      <c r="H39" s="80"/>
      <c r="I39" s="199"/>
      <c r="J39" s="199"/>
      <c r="K39" s="199"/>
      <c r="L39" s="199"/>
      <c r="M39" s="199"/>
      <c r="N39" s="199"/>
      <c r="O39" s="199"/>
      <c r="P39" s="199"/>
    </row>
    <row r="40" spans="1:16" x14ac:dyDescent="0.25">
      <c r="A40" s="26" t="s">
        <v>39</v>
      </c>
      <c r="E40" s="26" t="s">
        <v>40</v>
      </c>
      <c r="G40" s="80" t="s">
        <v>41</v>
      </c>
      <c r="I40" s="199" t="s">
        <v>39</v>
      </c>
      <c r="J40" s="199"/>
      <c r="K40" s="199"/>
      <c r="L40" s="199" t="s">
        <v>40</v>
      </c>
      <c r="M40" s="217" t="s">
        <v>41</v>
      </c>
      <c r="N40" s="199"/>
      <c r="O40" s="199"/>
      <c r="P40" s="199"/>
    </row>
    <row r="41" spans="1:16" x14ac:dyDescent="0.25">
      <c r="A41" s="186"/>
      <c r="B41" s="187"/>
      <c r="I41" s="199"/>
      <c r="J41" s="199"/>
      <c r="K41" s="199"/>
      <c r="L41" s="199"/>
      <c r="M41" s="199"/>
      <c r="N41" s="199"/>
      <c r="O41" s="199"/>
      <c r="P41" s="199"/>
    </row>
  </sheetData>
  <mergeCells count="86">
    <mergeCell ref="L38:O38"/>
    <mergeCell ref="I13:K13"/>
    <mergeCell ref="L7:O7"/>
    <mergeCell ref="L8:O8"/>
    <mergeCell ref="L9:O9"/>
    <mergeCell ref="L10:O10"/>
    <mergeCell ref="L11:O11"/>
    <mergeCell ref="L12:O12"/>
    <mergeCell ref="L13:O13"/>
    <mergeCell ref="I22:J22"/>
    <mergeCell ref="I24:J24"/>
    <mergeCell ref="M20:N20"/>
    <mergeCell ref="I15:K15"/>
    <mergeCell ref="I16:J16"/>
    <mergeCell ref="K16:L16"/>
    <mergeCell ref="I18:P18"/>
    <mergeCell ref="A37:B37"/>
    <mergeCell ref="D38:G38"/>
    <mergeCell ref="I23:J23"/>
    <mergeCell ref="I25:J25"/>
    <mergeCell ref="I27:J27"/>
    <mergeCell ref="I29:J29"/>
    <mergeCell ref="I31:J31"/>
    <mergeCell ref="I33:J33"/>
    <mergeCell ref="I35:J35"/>
    <mergeCell ref="I37:J37"/>
    <mergeCell ref="A34:B34"/>
    <mergeCell ref="A36:B36"/>
    <mergeCell ref="A32:B32"/>
    <mergeCell ref="A31:B31"/>
    <mergeCell ref="A33:B33"/>
    <mergeCell ref="A35:B35"/>
    <mergeCell ref="D12:G12"/>
    <mergeCell ref="D13:G13"/>
    <mergeCell ref="A7:C7"/>
    <mergeCell ref="A8:C8"/>
    <mergeCell ref="A9:C9"/>
    <mergeCell ref="A10:C10"/>
    <mergeCell ref="D7:G7"/>
    <mergeCell ref="D8:G8"/>
    <mergeCell ref="D9:G9"/>
    <mergeCell ref="D10:G10"/>
    <mergeCell ref="D11:G11"/>
    <mergeCell ref="A22:B22"/>
    <mergeCell ref="A24:B24"/>
    <mergeCell ref="A26:B26"/>
    <mergeCell ref="A28:B28"/>
    <mergeCell ref="A30:B30"/>
    <mergeCell ref="A23:B23"/>
    <mergeCell ref="A25:B25"/>
    <mergeCell ref="A27:B27"/>
    <mergeCell ref="A29:B29"/>
    <mergeCell ref="A15:C15"/>
    <mergeCell ref="I5:O5"/>
    <mergeCell ref="I4:O4"/>
    <mergeCell ref="A4:G4"/>
    <mergeCell ref="A5:G5"/>
    <mergeCell ref="A6:H6"/>
    <mergeCell ref="I6:P6"/>
    <mergeCell ref="I7:K7"/>
    <mergeCell ref="I8:K8"/>
    <mergeCell ref="I9:K9"/>
    <mergeCell ref="I10:K10"/>
    <mergeCell ref="I11:K11"/>
    <mergeCell ref="I12:K12"/>
    <mergeCell ref="A11:C11"/>
    <mergeCell ref="A12:C12"/>
    <mergeCell ref="A13:C13"/>
    <mergeCell ref="I36:J36"/>
    <mergeCell ref="I26:J26"/>
    <mergeCell ref="I28:J28"/>
    <mergeCell ref="I30:J30"/>
    <mergeCell ref="I32:J32"/>
    <mergeCell ref="I34:J34"/>
    <mergeCell ref="C16:D16"/>
    <mergeCell ref="A20:B21"/>
    <mergeCell ref="I20:J21"/>
    <mergeCell ref="K20:L20"/>
    <mergeCell ref="A18:H18"/>
    <mergeCell ref="A19:H19"/>
    <mergeCell ref="A16:B16"/>
    <mergeCell ref="C20:D20"/>
    <mergeCell ref="E20:F20"/>
    <mergeCell ref="G20:H20"/>
    <mergeCell ref="I19:P19"/>
    <mergeCell ref="O20:P20"/>
  </mergeCells>
  <pageMargins left="0.23622047244094491" right="0.11811023622047245" top="0.23622047244094491" bottom="0.15748031496062992" header="0.15748031496062992" footer="0.15748031496062992"/>
  <pageSetup paperSize="9" scale="79" orientation="portrait" horizontalDpi="0" verticalDpi="0" r:id="rId1"/>
  <headerFooter>
    <oddFooter>&amp;L&amp;"-,Italique"&amp;9Création : OT Pays de Lamastre 2018 / MAJ 22/03/19 version test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B5413-10C0-4755-B23F-FD3E108CFD82}">
  <sheetPr codeName="Feuil9">
    <tabColor rgb="FF00FF00"/>
  </sheetPr>
  <dimension ref="A1:C23"/>
  <sheetViews>
    <sheetView workbookViewId="0">
      <selection activeCell="G22" sqref="G22"/>
    </sheetView>
  </sheetViews>
  <sheetFormatPr baseColWidth="10" defaultRowHeight="15" x14ac:dyDescent="0.25"/>
  <cols>
    <col min="1" max="1" width="68.5703125" style="1" customWidth="1"/>
    <col min="2" max="2" width="4" style="1" customWidth="1"/>
    <col min="3" max="3" width="68.5703125" style="1" customWidth="1"/>
    <col min="4" max="16384" width="11.42578125" style="1"/>
  </cols>
  <sheetData>
    <row r="1" spans="1:3" ht="15.75" x14ac:dyDescent="0.25">
      <c r="A1" s="30" t="s">
        <v>54</v>
      </c>
      <c r="C1" s="30" t="s">
        <v>63</v>
      </c>
    </row>
    <row r="3" spans="1:3" ht="75.75" customHeight="1" x14ac:dyDescent="0.25">
      <c r="A3" s="40" t="s">
        <v>123</v>
      </c>
      <c r="B3" s="37"/>
      <c r="C3" s="40" t="s">
        <v>124</v>
      </c>
    </row>
    <row r="4" spans="1:3" x14ac:dyDescent="0.25">
      <c r="C4" s="29"/>
    </row>
    <row r="5" spans="1:3" ht="15.75" x14ac:dyDescent="0.25">
      <c r="A5" s="41" t="s">
        <v>55</v>
      </c>
      <c r="B5" s="42"/>
      <c r="C5" s="41" t="s">
        <v>64</v>
      </c>
    </row>
    <row r="6" spans="1:3" ht="17.25" x14ac:dyDescent="0.25">
      <c r="A6" s="31" t="s">
        <v>56</v>
      </c>
      <c r="C6" s="31" t="s">
        <v>70</v>
      </c>
    </row>
    <row r="7" spans="1:3" ht="17.25" customHeight="1" x14ac:dyDescent="0.25">
      <c r="A7" s="32" t="s">
        <v>279</v>
      </c>
      <c r="C7" s="91" t="s">
        <v>280</v>
      </c>
    </row>
    <row r="8" spans="1:3" ht="9.75" customHeight="1" x14ac:dyDescent="0.25">
      <c r="A8" s="32"/>
      <c r="C8" s="29"/>
    </row>
    <row r="9" spans="1:3" ht="51.75" customHeight="1" x14ac:dyDescent="0.25">
      <c r="A9" s="36" t="s">
        <v>88</v>
      </c>
      <c r="B9" s="37"/>
      <c r="C9" s="36" t="s">
        <v>89</v>
      </c>
    </row>
    <row r="10" spans="1:3" ht="36" customHeight="1" x14ac:dyDescent="0.25">
      <c r="A10" s="92" t="s">
        <v>86</v>
      </c>
      <c r="C10" s="100" t="s">
        <v>87</v>
      </c>
    </row>
    <row r="11" spans="1:3" ht="25.5" x14ac:dyDescent="0.25">
      <c r="A11" s="36" t="s">
        <v>57</v>
      </c>
      <c r="B11" s="37"/>
      <c r="C11" s="40" t="s">
        <v>65</v>
      </c>
    </row>
    <row r="12" spans="1:3" ht="9" customHeight="1" x14ac:dyDescent="0.25">
      <c r="A12" s="29"/>
      <c r="C12" s="29"/>
    </row>
    <row r="13" spans="1:3" x14ac:dyDescent="0.25">
      <c r="A13" s="34" t="s">
        <v>60</v>
      </c>
      <c r="C13" s="34" t="s">
        <v>66</v>
      </c>
    </row>
    <row r="14" spans="1:3" ht="17.25" x14ac:dyDescent="0.25">
      <c r="A14" s="35" t="s">
        <v>74</v>
      </c>
      <c r="C14" s="35" t="s">
        <v>75</v>
      </c>
    </row>
    <row r="15" spans="1:3" x14ac:dyDescent="0.25">
      <c r="A15" s="35" t="s">
        <v>59</v>
      </c>
      <c r="C15" s="35" t="s">
        <v>59</v>
      </c>
    </row>
    <row r="16" spans="1:3" x14ac:dyDescent="0.25">
      <c r="A16" s="35" t="s">
        <v>58</v>
      </c>
      <c r="C16" s="35" t="s">
        <v>68</v>
      </c>
    </row>
    <row r="17" spans="1:3" x14ac:dyDescent="0.25">
      <c r="A17" s="35" t="s">
        <v>59</v>
      </c>
      <c r="C17" s="35" t="s">
        <v>59</v>
      </c>
    </row>
    <row r="18" spans="1:3" ht="30" x14ac:dyDescent="0.25">
      <c r="A18" s="35" t="s">
        <v>72</v>
      </c>
      <c r="C18" s="35" t="s">
        <v>73</v>
      </c>
    </row>
    <row r="19" spans="1:3" ht="7.5" customHeight="1" x14ac:dyDescent="0.25">
      <c r="A19" s="29"/>
      <c r="C19" s="29"/>
    </row>
    <row r="20" spans="1:3" x14ac:dyDescent="0.25">
      <c r="A20" s="36" t="s">
        <v>281</v>
      </c>
      <c r="B20" s="37"/>
      <c r="C20" s="36" t="s">
        <v>282</v>
      </c>
    </row>
    <row r="21" spans="1:3" ht="37.5" customHeight="1" x14ac:dyDescent="0.25">
      <c r="A21" s="36" t="s">
        <v>90</v>
      </c>
      <c r="B21" s="37"/>
      <c r="C21" s="36" t="s">
        <v>91</v>
      </c>
    </row>
    <row r="22" spans="1:3" ht="91.5" x14ac:dyDescent="0.25">
      <c r="A22" s="36" t="s">
        <v>92</v>
      </c>
      <c r="B22" s="37"/>
      <c r="C22" s="36" t="s">
        <v>93</v>
      </c>
    </row>
    <row r="23" spans="1:3" x14ac:dyDescent="0.25">
      <c r="A23" s="33"/>
      <c r="C23" s="33"/>
    </row>
  </sheetData>
  <pageMargins left="0.23622047244094491" right="0.23622047244094491" top="0.27559055118110237" bottom="0.3" header="0.19685039370078741" footer="0.15748031496062992"/>
  <pageSetup paperSize="9" orientation="landscape" horizontalDpi="0" verticalDpi="0" r:id="rId1"/>
  <headerFooter>
    <oddFooter>&amp;L&amp;"-,Italique"&amp;8Création : OT Pays de Lamastre 2018</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FD08C-EA3C-4498-B802-482CA36CCD19}">
  <sheetPr codeName="Feuil8">
    <tabColor rgb="FFFFC000"/>
  </sheetPr>
  <dimension ref="A1:C24"/>
  <sheetViews>
    <sheetView topLeftCell="A4" workbookViewId="0">
      <selection activeCell="C26" sqref="C26"/>
    </sheetView>
  </sheetViews>
  <sheetFormatPr baseColWidth="10" defaultRowHeight="15" x14ac:dyDescent="0.25"/>
  <cols>
    <col min="1" max="1" width="68.5703125" style="1" customWidth="1"/>
    <col min="2" max="2" width="4" style="1" customWidth="1"/>
    <col min="3" max="3" width="68.5703125" style="1" customWidth="1"/>
    <col min="4" max="16384" width="11.42578125" style="1"/>
  </cols>
  <sheetData>
    <row r="1" spans="1:3" ht="15.75" x14ac:dyDescent="0.25">
      <c r="A1" s="30" t="s">
        <v>54</v>
      </c>
      <c r="C1" s="30" t="s">
        <v>63</v>
      </c>
    </row>
    <row r="3" spans="1:3" ht="75.75" customHeight="1" x14ac:dyDescent="0.25">
      <c r="A3" s="40" t="s">
        <v>123</v>
      </c>
      <c r="B3" s="37"/>
      <c r="C3" s="40" t="s">
        <v>124</v>
      </c>
    </row>
    <row r="4" spans="1:3" ht="6.75" customHeight="1" x14ac:dyDescent="0.25">
      <c r="C4" s="29"/>
    </row>
    <row r="5" spans="1:3" ht="15.75" x14ac:dyDescent="0.25">
      <c r="A5" s="41" t="s">
        <v>55</v>
      </c>
      <c r="B5" s="42"/>
      <c r="C5" s="41" t="s">
        <v>64</v>
      </c>
    </row>
    <row r="6" spans="1:3" ht="17.25" x14ac:dyDescent="0.25">
      <c r="A6" s="31" t="s">
        <v>56</v>
      </c>
      <c r="C6" s="31" t="s">
        <v>70</v>
      </c>
    </row>
    <row r="7" spans="1:3" ht="17.25" customHeight="1" x14ac:dyDescent="0.25">
      <c r="A7" s="43" t="s">
        <v>283</v>
      </c>
      <c r="B7" s="37"/>
      <c r="C7" s="44" t="s">
        <v>284</v>
      </c>
    </row>
    <row r="8" spans="1:3" ht="4.5" customHeight="1" x14ac:dyDescent="0.25">
      <c r="A8" s="32"/>
      <c r="C8" s="29"/>
    </row>
    <row r="9" spans="1:3" ht="71.25" customHeight="1" x14ac:dyDescent="0.25">
      <c r="A9" s="36" t="s">
        <v>84</v>
      </c>
      <c r="B9" s="37"/>
      <c r="C9" s="36" t="s">
        <v>85</v>
      </c>
    </row>
    <row r="10" spans="1:3" ht="25.5" x14ac:dyDescent="0.25">
      <c r="A10" s="36" t="s">
        <v>57</v>
      </c>
      <c r="B10" s="37"/>
      <c r="C10" s="40" t="s">
        <v>65</v>
      </c>
    </row>
    <row r="11" spans="1:3" ht="3.75" customHeight="1" x14ac:dyDescent="0.25">
      <c r="A11" s="29"/>
      <c r="C11" s="29"/>
    </row>
    <row r="12" spans="1:3" x14ac:dyDescent="0.25">
      <c r="A12" s="34" t="s">
        <v>60</v>
      </c>
      <c r="C12" s="34" t="s">
        <v>66</v>
      </c>
    </row>
    <row r="13" spans="1:3" ht="17.25" x14ac:dyDescent="0.25">
      <c r="A13" s="35" t="s">
        <v>61</v>
      </c>
      <c r="C13" s="35" t="s">
        <v>67</v>
      </c>
    </row>
    <row r="14" spans="1:3" x14ac:dyDescent="0.25">
      <c r="A14" s="35" t="s">
        <v>59</v>
      </c>
      <c r="C14" s="35" t="s">
        <v>59</v>
      </c>
    </row>
    <row r="15" spans="1:3" x14ac:dyDescent="0.25">
      <c r="A15" s="35" t="s">
        <v>58</v>
      </c>
      <c r="C15" s="35" t="s">
        <v>68</v>
      </c>
    </row>
    <row r="16" spans="1:3" x14ac:dyDescent="0.25">
      <c r="A16" s="35" t="s">
        <v>59</v>
      </c>
      <c r="C16" s="35" t="s">
        <v>59</v>
      </c>
    </row>
    <row r="17" spans="1:3" ht="17.25" x14ac:dyDescent="0.25">
      <c r="A17" s="35" t="s">
        <v>62</v>
      </c>
      <c r="C17" s="35" t="s">
        <v>69</v>
      </c>
    </row>
    <row r="18" spans="1:3" ht="4.5" customHeight="1" x14ac:dyDescent="0.25">
      <c r="A18" s="29"/>
      <c r="C18" s="29"/>
    </row>
    <row r="19" spans="1:3" ht="26.25" x14ac:dyDescent="0.25">
      <c r="A19" s="38" t="s">
        <v>76</v>
      </c>
      <c r="B19" s="39"/>
      <c r="C19" s="38" t="s">
        <v>77</v>
      </c>
    </row>
    <row r="20" spans="1:3" x14ac:dyDescent="0.25">
      <c r="A20" s="38" t="s">
        <v>285</v>
      </c>
      <c r="B20" s="39"/>
      <c r="C20" s="38" t="s">
        <v>286</v>
      </c>
    </row>
    <row r="21" spans="1:3" ht="26.25" x14ac:dyDescent="0.25">
      <c r="A21" s="38" t="s">
        <v>78</v>
      </c>
      <c r="B21" s="39"/>
      <c r="C21" s="38" t="s">
        <v>79</v>
      </c>
    </row>
    <row r="22" spans="1:3" ht="38.25" x14ac:dyDescent="0.25">
      <c r="A22" s="38" t="s">
        <v>287</v>
      </c>
      <c r="B22" s="39"/>
      <c r="C22" s="38" t="s">
        <v>288</v>
      </c>
    </row>
    <row r="23" spans="1:3" ht="75.75" customHeight="1" x14ac:dyDescent="0.25">
      <c r="A23" s="38" t="s">
        <v>80</v>
      </c>
      <c r="B23" s="39"/>
      <c r="C23" s="38" t="s">
        <v>81</v>
      </c>
    </row>
    <row r="24" spans="1:3" ht="26.25" x14ac:dyDescent="0.25">
      <c r="A24" s="38" t="s">
        <v>82</v>
      </c>
      <c r="B24" s="39"/>
      <c r="C24" s="38" t="s">
        <v>83</v>
      </c>
    </row>
  </sheetData>
  <pageMargins left="0.23622047244094491" right="0.23622047244094491" top="0.15748031496062992" bottom="0.31496062992125984" header="0.11811023622047245" footer="0.11811023622047245"/>
  <pageSetup paperSize="9" orientation="landscape" horizontalDpi="0" verticalDpi="0" r:id="rId1"/>
  <headerFooter>
    <oddFooter>&amp;L&amp;"-,Italique"&amp;8Création : OT Pays de Lamastre 2018</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BBFE8-EAB7-4F75-8416-C3C127A9FAEA}">
  <dimension ref="A1"/>
  <sheetViews>
    <sheetView topLeftCell="E16" workbookViewId="0">
      <selection activeCell="Q55" sqref="Q55"/>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Mode d'emploi - Instructions</vt:lpstr>
      <vt:lpstr>Meublé, Hôt, Camp. calculs auto</vt:lpstr>
      <vt:lpstr>Meublé, Hôt, Camp. sans calculs</vt:lpstr>
      <vt:lpstr>Chambres d'hôtes - calculs auto</vt:lpstr>
      <vt:lpstr>Chambres d'hôtes - sans calculs</vt:lpstr>
      <vt:lpstr>Tableau récapitulatif</vt:lpstr>
      <vt:lpstr>Aff. clients - classé+Ch.Hôtes</vt:lpstr>
      <vt:lpstr>Affichage clients - non classé</vt:lpstr>
      <vt:lpstr>Délibération taxe séjour 2021</vt:lpstr>
      <vt:lpstr>données pour calculs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Utilisateur</cp:lastModifiedBy>
  <cp:lastPrinted>2019-03-29T11:16:41Z</cp:lastPrinted>
  <dcterms:created xsi:type="dcterms:W3CDTF">2018-10-24T14:34:50Z</dcterms:created>
  <dcterms:modified xsi:type="dcterms:W3CDTF">2021-02-16T10:02:36Z</dcterms:modified>
</cp:coreProperties>
</file>